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140" yWindow="7155" windowWidth="20115" windowHeight="7995" firstSheet="1" activeTab="1"/>
  </bookViews>
  <sheets>
    <sheet name="штатн.распис.01.09.2022г" sheetId="2" r:id="rId1"/>
    <sheet name="расписание внеурочн" sheetId="7" r:id="rId2"/>
  </sheets>
  <definedNames>
    <definedName name="_xlnm.Print_Area" localSheetId="1">'расписание внеурочн'!$A$1:$H$64</definedName>
    <definedName name="_xlnm.Print_Area" localSheetId="0">штатн.распис.01.09.2022г!$A$1:$AP$41</definedName>
  </definedNames>
  <calcPr calcId="144525"/>
</workbook>
</file>

<file path=xl/calcChain.xml><?xml version="1.0" encoding="utf-8"?>
<calcChain xmlns="http://schemas.openxmlformats.org/spreadsheetml/2006/main">
  <c r="F60" i="7" l="1"/>
  <c r="AL20" i="2" l="1"/>
  <c r="AL21" i="2"/>
  <c r="AL22" i="2"/>
  <c r="AL23" i="2"/>
  <c r="AL25" i="2"/>
  <c r="AL26" i="2"/>
  <c r="AL31" i="2"/>
  <c r="AL33" i="2"/>
  <c r="AL19" i="2"/>
  <c r="H19" i="2"/>
  <c r="H20" i="2" s="1"/>
  <c r="I20" i="2" s="1"/>
  <c r="D25" i="2"/>
  <c r="J25" i="2" s="1"/>
  <c r="D26" i="2"/>
  <c r="J26" i="2" s="1"/>
  <c r="E34" i="2"/>
  <c r="F34" i="2"/>
  <c r="H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AA34" i="2"/>
  <c r="AB34" i="2"/>
  <c r="AC34" i="2"/>
  <c r="AD34" i="2"/>
  <c r="AE34" i="2"/>
  <c r="AF34" i="2"/>
  <c r="AG34" i="2"/>
  <c r="AH34" i="2"/>
  <c r="AI34" i="2"/>
  <c r="AJ34" i="2"/>
  <c r="AK34" i="2"/>
  <c r="E32" i="2"/>
  <c r="F32" i="2"/>
  <c r="H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AA32" i="2"/>
  <c r="AB32" i="2"/>
  <c r="AC32" i="2"/>
  <c r="AD32" i="2"/>
  <c r="AE32" i="2"/>
  <c r="AI32" i="2"/>
  <c r="AK32" i="2"/>
  <c r="AN32" i="2"/>
  <c r="E24" i="2"/>
  <c r="F24" i="2"/>
  <c r="G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AA24" i="2"/>
  <c r="AB24" i="2"/>
  <c r="AC24" i="2"/>
  <c r="AD24" i="2"/>
  <c r="AE24" i="2"/>
  <c r="AF24" i="2"/>
  <c r="AG24" i="2"/>
  <c r="AH24" i="2"/>
  <c r="AI24" i="2"/>
  <c r="AJ24" i="2"/>
  <c r="AK24" i="2"/>
  <c r="AN24" i="2"/>
  <c r="D24" i="2"/>
  <c r="D34" i="2"/>
  <c r="G33" i="2"/>
  <c r="G34" i="2" s="1"/>
  <c r="G31" i="2"/>
  <c r="I31" i="2" s="1"/>
  <c r="J31" i="2"/>
  <c r="J30" i="2"/>
  <c r="G30" i="2"/>
  <c r="I30" i="2" s="1"/>
  <c r="AH30" i="2" s="1"/>
  <c r="AH32" i="2" s="1"/>
  <c r="J29" i="2"/>
  <c r="G29" i="2"/>
  <c r="I29" i="2" s="1"/>
  <c r="G28" i="2"/>
  <c r="I28" i="2" s="1"/>
  <c r="J28" i="2"/>
  <c r="AJ27" i="2"/>
  <c r="AJ32" i="2" s="1"/>
  <c r="J27" i="2"/>
  <c r="G25" i="2"/>
  <c r="I25" i="2" s="1"/>
  <c r="G26" i="2"/>
  <c r="G27" i="2"/>
  <c r="I27" i="2" s="1"/>
  <c r="J23" i="2"/>
  <c r="J22" i="2"/>
  <c r="J20" i="2"/>
  <c r="J19" i="2"/>
  <c r="Z29" i="2" l="1"/>
  <c r="Z30" i="2"/>
  <c r="I33" i="2"/>
  <c r="Z33" i="2" s="1"/>
  <c r="Z20" i="2"/>
  <c r="I26" i="2"/>
  <c r="Z26" i="2" s="1"/>
  <c r="AM26" i="2" s="1"/>
  <c r="AO26" i="2" s="1"/>
  <c r="Z27" i="2"/>
  <c r="Z28" i="2"/>
  <c r="Z31" i="2"/>
  <c r="AM31" i="2" s="1"/>
  <c r="AO31" i="2" s="1"/>
  <c r="AL24" i="2"/>
  <c r="AL34" i="2"/>
  <c r="Z25" i="2"/>
  <c r="AM25" i="2" s="1"/>
  <c r="AO25" i="2" s="1"/>
  <c r="AM33" i="2"/>
  <c r="AN33" i="2" s="1"/>
  <c r="AN34" i="2" s="1"/>
  <c r="AM20" i="2"/>
  <c r="AO20" i="2" s="1"/>
  <c r="J24" i="2"/>
  <c r="AN36" i="2"/>
  <c r="AD36" i="2"/>
  <c r="AB36" i="2"/>
  <c r="X36" i="2"/>
  <c r="V36" i="2"/>
  <c r="T36" i="2"/>
  <c r="R36" i="2"/>
  <c r="P36" i="2"/>
  <c r="N36" i="2"/>
  <c r="AL30" i="2"/>
  <c r="AI36" i="2"/>
  <c r="AE36" i="2"/>
  <c r="AC36" i="2"/>
  <c r="AA36" i="2"/>
  <c r="W36" i="2"/>
  <c r="U36" i="2"/>
  <c r="S36" i="2"/>
  <c r="Q36" i="2"/>
  <c r="O36" i="2"/>
  <c r="M36" i="2"/>
  <c r="K36" i="2"/>
  <c r="AL27" i="2"/>
  <c r="L36" i="2"/>
  <c r="AJ36" i="2"/>
  <c r="AH36" i="2"/>
  <c r="J32" i="2"/>
  <c r="G32" i="2"/>
  <c r="D32" i="2"/>
  <c r="D36" i="2" s="1"/>
  <c r="AG32" i="2"/>
  <c r="AG36" i="2" s="1"/>
  <c r="AF29" i="2"/>
  <c r="AL29" i="2" s="1"/>
  <c r="I19" i="2"/>
  <c r="Z19" i="2" s="1"/>
  <c r="AM19" i="2" s="1"/>
  <c r="AO19" i="2" s="1"/>
  <c r="H22" i="2"/>
  <c r="I22" i="2" s="1"/>
  <c r="Z22" i="2" s="1"/>
  <c r="AM22" i="2" s="1"/>
  <c r="AO22" i="2" s="1"/>
  <c r="AF28" i="2"/>
  <c r="H21" i="2"/>
  <c r="J36" i="2" l="1"/>
  <c r="AM27" i="2"/>
  <c r="AO27" i="2" s="1"/>
  <c r="AM30" i="2"/>
  <c r="AO30" i="2" s="1"/>
  <c r="I32" i="2"/>
  <c r="Z32" i="2" s="1"/>
  <c r="AM29" i="2"/>
  <c r="AO29" i="2" s="1"/>
  <c r="I34" i="2"/>
  <c r="Z34" i="2" s="1"/>
  <c r="AM34" i="2" s="1"/>
  <c r="AO34" i="2" s="1"/>
  <c r="AF32" i="2"/>
  <c r="AL28" i="2"/>
  <c r="AM28" i="2" s="1"/>
  <c r="AO28" i="2" s="1"/>
  <c r="I21" i="2"/>
  <c r="Z21" i="2" s="1"/>
  <c r="AM21" i="2" s="1"/>
  <c r="AO21" i="2" s="1"/>
  <c r="H23" i="2"/>
  <c r="I23" i="2" s="1"/>
  <c r="Z23" i="2" s="1"/>
  <c r="AM23" i="2" s="1"/>
  <c r="AO23" i="2" s="1"/>
  <c r="AF36" i="2" l="1"/>
  <c r="AL36" i="2" s="1"/>
  <c r="AL32" i="2"/>
  <c r="AM32" i="2" s="1"/>
  <c r="AO32" i="2" s="1"/>
  <c r="H24" i="2"/>
  <c r="I24" i="2"/>
  <c r="I36" i="2" l="1"/>
  <c r="Z36" i="2" s="1"/>
  <c r="AM36" i="2" s="1"/>
  <c r="AO36" i="2" s="1"/>
  <c r="Z24" i="2"/>
  <c r="AM24" i="2" s="1"/>
  <c r="AO24" i="2" s="1"/>
</calcChain>
</file>

<file path=xl/sharedStrings.xml><?xml version="1.0" encoding="utf-8"?>
<sst xmlns="http://schemas.openxmlformats.org/spreadsheetml/2006/main" count="527" uniqueCount="190">
  <si>
    <t>За наличие ученой степени и звания</t>
  </si>
  <si>
    <t>Итого Базовая часть</t>
  </si>
  <si>
    <t xml:space="preserve">    Наименование должности</t>
  </si>
  <si>
    <t>Итого Стимулирующая часть</t>
  </si>
  <si>
    <t>Количество штатных единиц  (ставок), ед.</t>
  </si>
  <si>
    <t>Наименование организации</t>
  </si>
  <si>
    <t>Наименование категории персонала/ПКГ</t>
  </si>
  <si>
    <t xml:space="preserve">УТВЕРЖДАЮ </t>
  </si>
  <si>
    <t xml:space="preserve">                                Таблица должна быть читаемой, без заливок другим цветом. Шрифт Times New Roman 12.</t>
  </si>
  <si>
    <t>Сумма стимулирующей части по критериям отражается только по итоговой строке</t>
  </si>
  <si>
    <t>Выплаты из стимулирующей части фонда заработной платы</t>
  </si>
  <si>
    <t>за интенсивность и высокие результаты работы</t>
  </si>
  <si>
    <t>за наличие квалификационной категории</t>
  </si>
  <si>
    <t>за наличие государственных наград, почетных званий</t>
  </si>
  <si>
    <t>сумма</t>
  </si>
  <si>
    <t xml:space="preserve">Выплаты из базовой части фонда заработной платы </t>
  </si>
  <si>
    <t xml:space="preserve"> за работу в сельской местности</t>
  </si>
  <si>
    <t xml:space="preserve"> за проверку тетрадей  (письменных работ)</t>
  </si>
  <si>
    <t xml:space="preserve"> за вредные условия труда</t>
  </si>
  <si>
    <t xml:space="preserve"> за преподавание родного языка и родной литературы</t>
  </si>
  <si>
    <t>%</t>
  </si>
  <si>
    <t xml:space="preserve">за преподавание предметов на осетинском языке в полилингвальных классах (группах) </t>
  </si>
  <si>
    <t xml:space="preserve"> за работу с детьми из социально неблагополучных семей</t>
  </si>
  <si>
    <t xml:space="preserve"> за работу в специальных  (коррекционных) классах, группах, отделениях, созданных в образовательных организациях</t>
  </si>
  <si>
    <t xml:space="preserve"> за работу в классх компенсирующего обучения, за реализацию программ инклюзивного образования</t>
  </si>
  <si>
    <t xml:space="preserve"> за работу в специальных  (коррекционных)  образовательных организациях</t>
  </si>
  <si>
    <t xml:space="preserve">компенсация  на обеспечение книгоиздательской продукцией продукцией и периодическими изданиями </t>
  </si>
  <si>
    <t>расчетный базовый оклад (ставка) для АУП</t>
  </si>
  <si>
    <t>базовый оклад  (ставка) с учетом нагрузки</t>
  </si>
  <si>
    <t xml:space="preserve"> за индивидуальное обучение детей с ОВЗ</t>
  </si>
  <si>
    <t>за стаж непрерывной работы, выслугу лет</t>
  </si>
  <si>
    <t>первая категория  - 1К;                       высшая категория -ВК</t>
  </si>
  <si>
    <t>молодым педагогическим работникам в возрасте до 35 лет</t>
  </si>
  <si>
    <t>молодым специалистам из числа педагогических работников со стажем работы менее двух лет</t>
  </si>
  <si>
    <t>педагогическим работникам, задействованным в реализации регионального проекта «Подготовка кадров для системы образования»</t>
  </si>
  <si>
    <t>Всего фонд заработной платы в месяц, рублей</t>
  </si>
  <si>
    <t xml:space="preserve"> за  классное руководство </t>
  </si>
  <si>
    <t>до 2000</t>
  </si>
  <si>
    <t>от 4 до 7</t>
  </si>
  <si>
    <t>в соответствии с набранными баллами по установленным критериям)</t>
  </si>
  <si>
    <t>Примечание</t>
  </si>
  <si>
    <t>за обучение лиц, которым решением суда определено содержание в исправительных колониях строгого или особого режима</t>
  </si>
  <si>
    <t>Итого фонд заработной платы (базовая часть+стимулирующая часть)</t>
  </si>
  <si>
    <t>от 500 до 1500</t>
  </si>
  <si>
    <t>ВСЕ ОО</t>
  </si>
  <si>
    <t>СОШ</t>
  </si>
  <si>
    <t>ВСЕ ОО в С/М</t>
  </si>
  <si>
    <t>специфика</t>
  </si>
  <si>
    <t>ВСЕ ОО у кого проведена специальная оценка условий труда</t>
  </si>
  <si>
    <t>за работу в ночное время</t>
  </si>
  <si>
    <t>ВСЕ ОО у кого есть режим работы в ночное время</t>
  </si>
  <si>
    <t>ВСЕ ОО (по итоговой строке штатного расписания)</t>
  </si>
  <si>
    <t>базовый оклад (ставка) в соответствии с приложением 1*</t>
  </si>
  <si>
    <t xml:space="preserve">*Базовый оклад (ставка) в соответствии с приложением 1 к Положению об оплате труда работников организаций сферы образования  и науки Республики Северная Осетия-Алания, утвержденным постановлением Правительства РСО-Алания от 3 декабря  2021 года № 414 </t>
  </si>
  <si>
    <t xml:space="preserve">СОШ </t>
  </si>
  <si>
    <t>от 20     до 22</t>
  </si>
  <si>
    <t>Выплаты рассчитываются пропорционально нагрузке, за исключением классного руководства, почетного звания.</t>
  </si>
  <si>
    <t>ВНИМАНИЕ!!!</t>
  </si>
  <si>
    <t>указать наличие вакантных должностей. При наличии вакантных должностей указать должности на 2-х строках (на одной строке основные; на второй строке вакантные с указанием замещена (с  ссылкой на приказ) или не замещена должность)</t>
  </si>
  <si>
    <t>базовый оклад (ставка) с учетом компенсации</t>
  </si>
  <si>
    <t>6=4+5</t>
  </si>
  <si>
    <t>7=3*6</t>
  </si>
  <si>
    <t>от 400 до1100</t>
  </si>
  <si>
    <t>СОГЛАСОВАНО</t>
  </si>
  <si>
    <t>И.О.начальника Управления образования</t>
  </si>
  <si>
    <t>ШТАТНОЕ РАСПИСАНИЕ</t>
  </si>
  <si>
    <t>сумма                          1К-2000;                  ВК - 4000</t>
  </si>
  <si>
    <t>1К                                                   ВК</t>
  </si>
  <si>
    <t>2000                                    4000</t>
  </si>
  <si>
    <t>10                                                                      13</t>
  </si>
  <si>
    <t>5                                7</t>
  </si>
  <si>
    <t>при распечатке скрыть</t>
  </si>
  <si>
    <t>Ф.И.О.</t>
  </si>
  <si>
    <t>Каждая образовательная организация выбирает из перечня только свои наименования граф и выставляет новую нумерацию   граф</t>
  </si>
  <si>
    <t>Наименование должности</t>
  </si>
  <si>
    <t>Педагог дополнительного образования</t>
  </si>
  <si>
    <t>Тьютор</t>
  </si>
  <si>
    <t xml:space="preserve"> </t>
  </si>
  <si>
    <t>Главный бухгалтер</t>
  </si>
  <si>
    <t>Делопроизводитель</t>
  </si>
  <si>
    <t>Итого</t>
  </si>
  <si>
    <t>Дигоева Ф.Х.</t>
  </si>
  <si>
    <t>Социальный педагог</t>
  </si>
  <si>
    <t>Директор</t>
  </si>
  <si>
    <t>АУП</t>
  </si>
  <si>
    <t>ДПР</t>
  </si>
  <si>
    <t>Учителя</t>
  </si>
  <si>
    <t>Педагог-психолог</t>
  </si>
  <si>
    <t>ОДСПУ</t>
  </si>
  <si>
    <t>Всего</t>
  </si>
  <si>
    <t>Главный бухгалтер        _____________________</t>
  </si>
  <si>
    <t xml:space="preserve">                                                                                                             Руководитель ___________________Сагеева М.К.</t>
  </si>
  <si>
    <t>Штат в количестве  42.06.шт. ед.</t>
  </si>
  <si>
    <t>с месячным фондом заработной платы : 913484</t>
  </si>
  <si>
    <t>Заместитель директора по учебной работе</t>
  </si>
  <si>
    <t>Заместитель директора по воспитательной работе</t>
  </si>
  <si>
    <t>Педагог - библиотекарь</t>
  </si>
  <si>
    <t>Вакантная должность 1ст. замещена пр приказуот 10.01.№5</t>
  </si>
  <si>
    <t>Вакантная должность 3,67ст. замещена пр приказам от 10.01.2022г№5;№130а от 01.09.2021г</t>
  </si>
  <si>
    <t>Вакантная должность 1ст. замещена пр приказу от 10.01.№5</t>
  </si>
  <si>
    <t>Руководитель_______________________Сагеева Л.К.</t>
  </si>
  <si>
    <t>работников  Муниципального  бюджетного общеобразовательного учреждения средняя общеобразовательная школа им.М.Х.Караева с.Лескен Ирафского района РСО-Алания на   01.06.2022 года</t>
  </si>
  <si>
    <t>Девятьсот четырнадцать тысяч восемьсот семьдесят  три  рубля</t>
  </si>
  <si>
    <t>" 01"  июня 2022г</t>
  </si>
  <si>
    <t>АМС Ирафского района                                                          З.В.Кабалоев</t>
  </si>
  <si>
    <t>"  01 "    июня  2022г.</t>
  </si>
  <si>
    <t>Доведение до социальных гарантий по оплате труда (МРОТ с 01.06.2022 -          15279 рублей)</t>
  </si>
  <si>
    <t>Наименование категории/ПКГ</t>
  </si>
  <si>
    <t>Наименование внеурочной деятельности *</t>
  </si>
  <si>
    <t>Класс</t>
  </si>
  <si>
    <t>Количество часов в неделю</t>
  </si>
  <si>
    <t>День недели</t>
  </si>
  <si>
    <t>Время проведения</t>
  </si>
  <si>
    <t>учитель</t>
  </si>
  <si>
    <t>Разговор о важном</t>
  </si>
  <si>
    <t>5а</t>
  </si>
  <si>
    <t>понедельник</t>
  </si>
  <si>
    <t>первый урок</t>
  </si>
  <si>
    <t>5б</t>
  </si>
  <si>
    <t>по расписанию школы</t>
  </si>
  <si>
    <t>Катаева А.Ю.</t>
  </si>
  <si>
    <t>"Тайны русского языка"</t>
  </si>
  <si>
    <t>"Законы русского синтаксиса"</t>
  </si>
  <si>
    <t>четверг</t>
  </si>
  <si>
    <t>Хидирова Э.Р.</t>
  </si>
  <si>
    <t>Хоцаонова Т.М.</t>
  </si>
  <si>
    <t>"Изящная словесность"</t>
  </si>
  <si>
    <t>8а</t>
  </si>
  <si>
    <t>Цокова О.С.</t>
  </si>
  <si>
    <t>7б</t>
  </si>
  <si>
    <t>Варквасова Р.М.</t>
  </si>
  <si>
    <t>6б</t>
  </si>
  <si>
    <t>Бетрозова Ф.Ф.</t>
  </si>
  <si>
    <t>Цебоева Ж.С.</t>
  </si>
  <si>
    <t>Бузаров Б.А.</t>
  </si>
  <si>
    <t>Маремукова Р.А.</t>
  </si>
  <si>
    <t>"Секреты биологии"</t>
  </si>
  <si>
    <t>Кцоева А.Е.</t>
  </si>
  <si>
    <t xml:space="preserve">8б </t>
  </si>
  <si>
    <t>"Квант"</t>
  </si>
  <si>
    <t xml:space="preserve">"Химик" </t>
  </si>
  <si>
    <t>Асеев С.А.</t>
  </si>
  <si>
    <t>Цебоева  З.Т.</t>
  </si>
  <si>
    <t>"Юный художник"</t>
  </si>
  <si>
    <t>Камболов А.Б.</t>
  </si>
  <si>
    <t>"Школьный спортивный клуб"</t>
  </si>
  <si>
    <t>Эсенов Р.С.</t>
  </si>
  <si>
    <t>"Занимательная информатика"</t>
  </si>
  <si>
    <t>Тагаева З.М.</t>
  </si>
  <si>
    <t>Дзоблаева М.Р.</t>
  </si>
  <si>
    <t>"Мир вокруг нас"</t>
  </si>
  <si>
    <t>"Час интересного общения"</t>
  </si>
  <si>
    <t>"Развитие математических способностей"</t>
  </si>
  <si>
    <t>Ходова А.М.</t>
  </si>
  <si>
    <t>Бетрозова Л.С.</t>
  </si>
  <si>
    <t>Дагуева Л.Е.</t>
  </si>
  <si>
    <t>"Грамотный читатель"</t>
  </si>
  <si>
    <t>3б</t>
  </si>
  <si>
    <t>Габачиева Р.Б.</t>
  </si>
  <si>
    <t>математика(Работа со слабоуспевающими)</t>
  </si>
  <si>
    <t>4а</t>
  </si>
  <si>
    <t>Икаева Ф.К.</t>
  </si>
  <si>
    <t>4б</t>
  </si>
  <si>
    <t>6а</t>
  </si>
  <si>
    <t>7а</t>
  </si>
  <si>
    <t>среда</t>
  </si>
  <si>
    <t xml:space="preserve"> Асеев С.А.</t>
  </si>
  <si>
    <t>"ШСК"</t>
  </si>
  <si>
    <t>Кагермазова И.М.</t>
  </si>
  <si>
    <t>Зам. дир. по УВР _______________Таймазова Л.Т.</t>
  </si>
  <si>
    <t>Директор МБОУ СОШ с. Лескен ______________Сагеева Л.К.</t>
  </si>
  <si>
    <t>9б</t>
  </si>
  <si>
    <t>9а</t>
  </si>
  <si>
    <t>Драмон кружок.</t>
  </si>
  <si>
    <t>"Я люблю родной язык"</t>
  </si>
  <si>
    <t>История России в лицах.</t>
  </si>
  <si>
    <t>ЮИД</t>
  </si>
  <si>
    <t>"Драмон кружок"</t>
  </si>
  <si>
    <t>Хоровой кружок</t>
  </si>
  <si>
    <t>3а</t>
  </si>
  <si>
    <t>Занимательная математика</t>
  </si>
  <si>
    <t>"В мире слов"</t>
  </si>
  <si>
    <t>"Считай-ка"</t>
  </si>
  <si>
    <t>Хоцаонов Б.В.</t>
  </si>
  <si>
    <t>Юный математик</t>
  </si>
  <si>
    <t>Сагеева Л.К.</t>
  </si>
  <si>
    <t>Секреты биологии</t>
  </si>
  <si>
    <t xml:space="preserve">ПЛАН </t>
  </si>
  <si>
    <t>внеурочной деятельности МБОУ СОШ им.М.Х.Караева с.Лескен                                                         на 2023- 2024 уч.год.</t>
  </si>
  <si>
    <t>на 2023 - 2024 уч.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</si>
</sst>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9"/>
      <name val="Times New Roman"/>
      <family val="1"/>
      <charset val="204"/>
    </font>
    <font>
      <sz val="8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3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8" fillId="0" borderId="0" xfId="0" applyFont="1" applyFill="1"/>
    <xf numFmtId="0" fontId="6" fillId="0" borderId="0" xfId="0" applyFont="1" applyFill="1"/>
    <xf numFmtId="0" fontId="4" fillId="0" borderId="0" xfId="0" applyFont="1" applyFill="1" applyAlignment="1"/>
    <xf numFmtId="0" fontId="7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 vertical="top"/>
    </xf>
    <xf numFmtId="0" fontId="2" fillId="0" borderId="0" xfId="0" applyFont="1" applyFill="1"/>
    <xf numFmtId="0" fontId="5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10" fillId="0" borderId="0" xfId="0" applyFont="1" applyFill="1"/>
    <xf numFmtId="0" fontId="11" fillId="0" borderId="0" xfId="0" applyFont="1" applyFill="1"/>
    <xf numFmtId="0" fontId="3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13" fillId="0" borderId="0" xfId="0" applyFont="1" applyFill="1"/>
    <xf numFmtId="0" fontId="15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center"/>
    </xf>
    <xf numFmtId="0" fontId="16" fillId="3" borderId="0" xfId="0" applyFont="1" applyFill="1"/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3" fontId="16" fillId="2" borderId="1" xfId="0" applyNumberFormat="1" applyFont="1" applyFill="1" applyBorder="1" applyAlignment="1">
      <alignment horizontal="center" vertical="top"/>
    </xf>
    <xf numFmtId="3" fontId="16" fillId="2" borderId="1" xfId="0" applyNumberFormat="1" applyFont="1" applyFill="1" applyBorder="1" applyAlignment="1">
      <alignment vertical="top"/>
    </xf>
    <xf numFmtId="3" fontId="16" fillId="2" borderId="1" xfId="0" applyNumberFormat="1" applyFont="1" applyFill="1" applyBorder="1" applyAlignment="1">
      <alignment horizontal="center" vertical="top" wrapText="1"/>
    </xf>
    <xf numFmtId="3" fontId="16" fillId="2" borderId="1" xfId="0" applyNumberFormat="1" applyFont="1" applyFill="1" applyBorder="1" applyAlignment="1">
      <alignment vertical="top" wrapText="1"/>
    </xf>
    <xf numFmtId="3" fontId="16" fillId="2" borderId="1" xfId="0" applyNumberFormat="1" applyFont="1" applyFill="1" applyBorder="1" applyAlignment="1">
      <alignment horizontal="right" vertical="top" wrapText="1"/>
    </xf>
    <xf numFmtId="0" fontId="16" fillId="2" borderId="1" xfId="0" applyFont="1" applyFill="1" applyBorder="1" applyAlignment="1">
      <alignment vertical="top" wrapText="1"/>
    </xf>
    <xf numFmtId="0" fontId="16" fillId="0" borderId="0" xfId="0" applyFont="1" applyFill="1" applyAlignment="1">
      <alignment vertical="top"/>
    </xf>
    <xf numFmtId="3" fontId="16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/>
    <xf numFmtId="0" fontId="15" fillId="0" borderId="0" xfId="0" applyFont="1" applyFill="1" applyAlignment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/>
    <xf numFmtId="3" fontId="16" fillId="0" borderId="1" xfId="0" applyNumberFormat="1" applyFont="1" applyFill="1" applyBorder="1" applyAlignment="1">
      <alignment horizontal="center" vertical="top" wrapText="1"/>
    </xf>
    <xf numFmtId="3" fontId="16" fillId="0" borderId="1" xfId="0" applyNumberFormat="1" applyFont="1" applyFill="1" applyBorder="1" applyAlignment="1">
      <alignment vertical="top" wrapText="1"/>
    </xf>
    <xf numFmtId="4" fontId="16" fillId="0" borderId="1" xfId="0" applyNumberFormat="1" applyFont="1" applyFill="1" applyBorder="1" applyAlignment="1">
      <alignment vertical="top"/>
    </xf>
    <xf numFmtId="3" fontId="16" fillId="0" borderId="1" xfId="0" applyNumberFormat="1" applyFont="1" applyFill="1" applyBorder="1" applyAlignment="1">
      <alignment horizontal="right" vertical="top"/>
    </xf>
    <xf numFmtId="3" fontId="16" fillId="0" borderId="1" xfId="0" applyNumberFormat="1" applyFont="1" applyFill="1" applyBorder="1" applyAlignment="1">
      <alignment horizontal="right" vertical="top" wrapText="1"/>
    </xf>
    <xf numFmtId="2" fontId="16" fillId="0" borderId="1" xfId="0" applyNumberFormat="1" applyFont="1" applyFill="1" applyBorder="1" applyAlignment="1">
      <alignment vertical="top"/>
    </xf>
    <xf numFmtId="0" fontId="16" fillId="0" borderId="0" xfId="0" applyFont="1" applyFill="1" applyAlignment="1">
      <alignment horizontal="center" vertical="top"/>
    </xf>
    <xf numFmtId="0" fontId="16" fillId="0" borderId="1" xfId="0" applyFont="1" applyFill="1" applyBorder="1" applyAlignment="1">
      <alignment vertical="top"/>
    </xf>
    <xf numFmtId="3" fontId="15" fillId="0" borderId="1" xfId="0" applyNumberFormat="1" applyFont="1" applyFill="1" applyBorder="1" applyAlignment="1">
      <alignment horizontal="center" vertical="top" wrapText="1"/>
    </xf>
    <xf numFmtId="3" fontId="15" fillId="0" borderId="1" xfId="0" applyNumberFormat="1" applyFont="1" applyFill="1" applyBorder="1" applyAlignment="1">
      <alignment vertical="top" wrapText="1"/>
    </xf>
    <xf numFmtId="4" fontId="15" fillId="0" borderId="1" xfId="0" applyNumberFormat="1" applyFont="1" applyFill="1" applyBorder="1" applyAlignment="1">
      <alignment vertical="top"/>
    </xf>
    <xf numFmtId="3" fontId="15" fillId="0" borderId="1" xfId="0" applyNumberFormat="1" applyFont="1" applyFill="1" applyBorder="1" applyAlignment="1">
      <alignment horizontal="right" vertical="top"/>
    </xf>
    <xf numFmtId="2" fontId="15" fillId="0" borderId="1" xfId="0" applyNumberFormat="1" applyFont="1" applyFill="1" applyBorder="1" applyAlignment="1">
      <alignment vertical="top"/>
    </xf>
    <xf numFmtId="0" fontId="15" fillId="0" borderId="0" xfId="0" applyFont="1" applyFill="1" applyAlignment="1">
      <alignment horizontal="center" vertical="top"/>
    </xf>
    <xf numFmtId="0" fontId="15" fillId="0" borderId="1" xfId="0" applyFont="1" applyFill="1" applyBorder="1" applyAlignment="1">
      <alignment vertical="top"/>
    </xf>
    <xf numFmtId="2" fontId="16" fillId="0" borderId="1" xfId="0" applyNumberFormat="1" applyFont="1" applyFill="1" applyBorder="1" applyAlignment="1">
      <alignment vertical="top" wrapText="1"/>
    </xf>
    <xf numFmtId="3" fontId="17" fillId="0" borderId="1" xfId="0" applyNumberFormat="1" applyFont="1" applyFill="1" applyBorder="1" applyAlignment="1">
      <alignment horizontal="right" vertical="top"/>
    </xf>
    <xf numFmtId="3" fontId="15" fillId="0" borderId="1" xfId="0" applyNumberFormat="1" applyFont="1" applyFill="1" applyBorder="1" applyAlignment="1">
      <alignment vertical="top"/>
    </xf>
    <xf numFmtId="2" fontId="16" fillId="0" borderId="0" xfId="0" applyNumberFormat="1" applyFont="1" applyFill="1" applyAlignment="1">
      <alignment vertical="top"/>
    </xf>
    <xf numFmtId="0" fontId="16" fillId="0" borderId="0" xfId="0" applyFont="1" applyFill="1" applyAlignment="1">
      <alignment horizontal="center" vertical="top" wrapText="1"/>
    </xf>
    <xf numFmtId="2" fontId="16" fillId="0" borderId="0" xfId="0" applyNumberFormat="1" applyFont="1" applyFill="1" applyAlignment="1">
      <alignment horizontal="center" vertical="top"/>
    </xf>
    <xf numFmtId="0" fontId="15" fillId="0" borderId="0" xfId="0" applyFont="1" applyFill="1" applyAlignment="1">
      <alignment vertical="top"/>
    </xf>
    <xf numFmtId="0" fontId="16" fillId="3" borderId="5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16" fillId="3" borderId="1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3" fillId="0" borderId="0" xfId="0" applyFont="1"/>
    <xf numFmtId="0" fontId="18" fillId="0" borderId="0" xfId="0" applyFont="1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top"/>
    </xf>
    <xf numFmtId="0" fontId="3" fillId="0" borderId="0" xfId="0" applyFont="1" applyAlignment="1"/>
    <xf numFmtId="0" fontId="19" fillId="0" borderId="0" xfId="0" applyFont="1" applyAlignment="1"/>
    <xf numFmtId="0" fontId="1" fillId="0" borderId="0" xfId="0" applyFont="1" applyAlignment="1"/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18" fillId="0" borderId="1" xfId="0" applyFont="1" applyBorder="1" applyAlignment="1">
      <alignment vertical="top"/>
    </xf>
    <xf numFmtId="0" fontId="18" fillId="0" borderId="0" xfId="0" applyFont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0" fontId="15" fillId="0" borderId="7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center"/>
    </xf>
    <xf numFmtId="0" fontId="16" fillId="3" borderId="2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wrapText="1"/>
    </xf>
    <xf numFmtId="0" fontId="16" fillId="3" borderId="3" xfId="0" applyFont="1" applyFill="1" applyBorder="1" applyAlignment="1">
      <alignment horizont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wrapText="1"/>
    </xf>
    <xf numFmtId="0" fontId="16" fillId="3" borderId="3" xfId="0" applyFont="1" applyFill="1" applyBorder="1" applyAlignment="1">
      <alignment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6" fillId="3" borderId="5" xfId="0" applyFont="1" applyFill="1" applyBorder="1" applyAlignment="1"/>
    <xf numFmtId="0" fontId="16" fillId="3" borderId="3" xfId="0" applyFont="1" applyFill="1" applyBorder="1" applyAlignment="1"/>
    <xf numFmtId="0" fontId="9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3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 vertical="top"/>
    </xf>
    <xf numFmtId="0" fontId="16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67"/>
  <sheetViews>
    <sheetView view="pageBreakPreview" topLeftCell="I28" zoomScale="60" zoomScaleNormal="46" workbookViewId="0">
      <selection activeCell="Y15" sqref="Y15"/>
    </sheetView>
  </sheetViews>
  <sheetFormatPr defaultRowHeight="15" x14ac:dyDescent="0.25"/>
  <cols>
    <col min="1" max="1" width="0.42578125" style="11" customWidth="1"/>
    <col min="2" max="2" width="17.42578125" style="11" customWidth="1"/>
    <col min="3" max="3" width="44.28515625" style="11" customWidth="1"/>
    <col min="4" max="4" width="10.5703125" style="11" customWidth="1"/>
    <col min="5" max="5" width="13.7109375" style="11" customWidth="1"/>
    <col min="6" max="7" width="12" style="11" customWidth="1"/>
    <col min="8" max="8" width="12.5703125" style="11" customWidth="1"/>
    <col min="9" max="9" width="13.140625" style="11" customWidth="1"/>
    <col min="10" max="10" width="12.7109375" style="11" customWidth="1"/>
    <col min="11" max="11" width="11" style="11" customWidth="1"/>
    <col min="12" max="12" width="11.28515625" style="11" customWidth="1"/>
    <col min="13" max="14" width="10" style="11" hidden="1" customWidth="1"/>
    <col min="15" max="16" width="9" style="11" hidden="1" customWidth="1"/>
    <col min="17" max="17" width="11.5703125" style="11" customWidth="1"/>
    <col min="18" max="18" width="11.85546875" style="11" hidden="1" customWidth="1"/>
    <col min="19" max="19" width="11.140625" style="11" customWidth="1"/>
    <col min="20" max="20" width="11.5703125" style="11" hidden="1" customWidth="1"/>
    <col min="21" max="21" width="12" style="11" hidden="1" customWidth="1"/>
    <col min="22" max="22" width="12.140625" style="11" hidden="1" customWidth="1"/>
    <col min="23" max="24" width="12.42578125" style="11" hidden="1" customWidth="1"/>
    <col min="25" max="25" width="12.42578125" style="11" customWidth="1"/>
    <col min="26" max="26" width="12.7109375" style="11" customWidth="1"/>
    <col min="27" max="27" width="18" style="11" hidden="1" customWidth="1"/>
    <col min="28" max="28" width="10.28515625" style="11" customWidth="1"/>
    <col min="29" max="29" width="8.140625" style="11" customWidth="1"/>
    <col min="30" max="30" width="13.42578125" style="11" customWidth="1"/>
    <col min="31" max="31" width="10.140625" style="11" customWidth="1"/>
    <col min="32" max="34" width="11.42578125" style="11" customWidth="1"/>
    <col min="35" max="35" width="10.85546875" style="11" customWidth="1"/>
    <col min="36" max="36" width="9.85546875" style="11" customWidth="1"/>
    <col min="37" max="40" width="12.28515625" style="11" customWidth="1"/>
    <col min="41" max="41" width="15.42578125" style="11" customWidth="1"/>
    <col min="42" max="42" width="46.28515625" style="11" customWidth="1"/>
    <col min="43" max="16384" width="9.140625" style="11"/>
  </cols>
  <sheetData>
    <row r="1" spans="1:42" ht="15.75" x14ac:dyDescent="0.25">
      <c r="AL1" s="91"/>
      <c r="AM1" s="91"/>
      <c r="AN1" s="91"/>
      <c r="AO1" s="91"/>
    </row>
    <row r="2" spans="1:42" ht="24.75" customHeight="1" x14ac:dyDescent="0.25">
      <c r="A2" s="10"/>
      <c r="B2" s="10"/>
      <c r="C2" s="20"/>
      <c r="D2" s="20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2" s="41" customFormat="1" ht="30.75" customHeight="1" x14ac:dyDescent="0.3">
      <c r="A3" s="42"/>
      <c r="B3" s="93" t="s">
        <v>63</v>
      </c>
      <c r="C3" s="93"/>
      <c r="D3" s="93"/>
      <c r="E3" s="93"/>
      <c r="F3" s="93"/>
      <c r="G3" s="93"/>
      <c r="H3" s="93"/>
      <c r="Z3" s="95" t="s">
        <v>7</v>
      </c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</row>
    <row r="4" spans="1:42" s="41" customFormat="1" ht="30.75" customHeight="1" x14ac:dyDescent="0.3">
      <c r="A4" s="42"/>
      <c r="B4" s="94" t="s">
        <v>64</v>
      </c>
      <c r="C4" s="94"/>
      <c r="D4" s="94"/>
      <c r="E4" s="94"/>
      <c r="F4" s="94"/>
      <c r="G4" s="94"/>
      <c r="H4" s="94"/>
      <c r="Z4" s="95" t="s">
        <v>92</v>
      </c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</row>
    <row r="5" spans="1:42" s="41" customFormat="1" ht="30.75" customHeight="1" x14ac:dyDescent="0.3">
      <c r="A5" s="42"/>
      <c r="B5" s="94" t="s">
        <v>104</v>
      </c>
      <c r="C5" s="94"/>
      <c r="D5" s="94"/>
      <c r="E5" s="94"/>
      <c r="F5" s="94"/>
      <c r="G5" s="94"/>
      <c r="H5" s="94"/>
      <c r="Z5" s="95" t="s">
        <v>93</v>
      </c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</row>
    <row r="6" spans="1:42" s="41" customFormat="1" ht="30.75" customHeight="1" x14ac:dyDescent="0.3">
      <c r="A6" s="42"/>
      <c r="B6" s="42"/>
      <c r="Z6" s="95" t="s">
        <v>102</v>
      </c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</row>
    <row r="7" spans="1:42" s="41" customFormat="1" ht="30.75" customHeight="1" x14ac:dyDescent="0.3">
      <c r="A7" s="42"/>
      <c r="B7" s="93" t="s">
        <v>105</v>
      </c>
      <c r="C7" s="93"/>
      <c r="D7" s="93"/>
      <c r="E7" s="93"/>
      <c r="F7" s="93"/>
      <c r="G7" s="93"/>
      <c r="H7" s="93"/>
      <c r="Z7" s="41" t="s">
        <v>91</v>
      </c>
      <c r="AH7" s="95" t="s">
        <v>100</v>
      </c>
      <c r="AI7" s="95"/>
      <c r="AJ7" s="95"/>
      <c r="AK7" s="95"/>
      <c r="AL7" s="95"/>
      <c r="AM7" s="95"/>
      <c r="AN7" s="95"/>
      <c r="AO7" s="95"/>
    </row>
    <row r="8" spans="1:42" s="41" customFormat="1" ht="30.75" customHeight="1" x14ac:dyDescent="0.3">
      <c r="A8" s="42"/>
      <c r="B8" s="42"/>
      <c r="Z8" s="95" t="s">
        <v>103</v>
      </c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</row>
    <row r="9" spans="1:42" s="41" customFormat="1" ht="44.25" customHeight="1" x14ac:dyDescent="0.3">
      <c r="A9" s="42"/>
      <c r="B9" s="93" t="s">
        <v>65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</row>
    <row r="10" spans="1:42" s="41" customFormat="1" ht="43.5" customHeight="1" x14ac:dyDescent="0.3">
      <c r="A10" s="43"/>
      <c r="B10" s="93" t="s">
        <v>101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</row>
    <row r="11" spans="1:42" s="24" customFormat="1" ht="30.75" customHeight="1" x14ac:dyDescent="0.3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</row>
    <row r="12" spans="1:42" s="25" customFormat="1" ht="30.75" customHeight="1" x14ac:dyDescent="0.3">
      <c r="A12" s="96" t="s">
        <v>5</v>
      </c>
      <c r="B12" s="96" t="s">
        <v>6</v>
      </c>
      <c r="C12" s="96" t="s">
        <v>2</v>
      </c>
      <c r="D12" s="96" t="s">
        <v>4</v>
      </c>
      <c r="E12" s="101" t="s">
        <v>15</v>
      </c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72"/>
      <c r="Y12" s="68"/>
      <c r="Z12" s="96" t="s">
        <v>1</v>
      </c>
      <c r="AA12" s="108" t="s">
        <v>10</v>
      </c>
      <c r="AB12" s="109"/>
      <c r="AC12" s="109"/>
      <c r="AD12" s="109"/>
      <c r="AE12" s="109"/>
      <c r="AF12" s="109"/>
      <c r="AG12" s="109"/>
      <c r="AH12" s="109"/>
      <c r="AI12" s="109"/>
      <c r="AJ12" s="109"/>
      <c r="AK12" s="110"/>
      <c r="AL12" s="96" t="s">
        <v>3</v>
      </c>
      <c r="AM12" s="96" t="s">
        <v>42</v>
      </c>
      <c r="AN12" s="96" t="s">
        <v>106</v>
      </c>
      <c r="AO12" s="96" t="s">
        <v>35</v>
      </c>
      <c r="AP12" s="122" t="s">
        <v>40</v>
      </c>
    </row>
    <row r="13" spans="1:42" s="25" customFormat="1" ht="81.75" customHeight="1" x14ac:dyDescent="0.3">
      <c r="A13" s="97"/>
      <c r="B13" s="97"/>
      <c r="C13" s="99"/>
      <c r="D13" s="97"/>
      <c r="E13" s="97" t="s">
        <v>52</v>
      </c>
      <c r="F13" s="97" t="s">
        <v>26</v>
      </c>
      <c r="G13" s="97" t="s">
        <v>59</v>
      </c>
      <c r="H13" s="97" t="s">
        <v>27</v>
      </c>
      <c r="I13" s="97" t="s">
        <v>28</v>
      </c>
      <c r="J13" s="97" t="s">
        <v>16</v>
      </c>
      <c r="K13" s="97" t="s">
        <v>36</v>
      </c>
      <c r="L13" s="97" t="s">
        <v>17</v>
      </c>
      <c r="M13" s="98" t="s">
        <v>18</v>
      </c>
      <c r="N13" s="98"/>
      <c r="O13" s="103" t="s">
        <v>49</v>
      </c>
      <c r="P13" s="104"/>
      <c r="Q13" s="97" t="s">
        <v>19</v>
      </c>
      <c r="R13" s="97" t="s">
        <v>21</v>
      </c>
      <c r="S13" s="97" t="s">
        <v>29</v>
      </c>
      <c r="T13" s="97" t="s">
        <v>22</v>
      </c>
      <c r="U13" s="97" t="s">
        <v>23</v>
      </c>
      <c r="V13" s="97" t="s">
        <v>24</v>
      </c>
      <c r="W13" s="97" t="s">
        <v>25</v>
      </c>
      <c r="X13" s="98" t="s">
        <v>41</v>
      </c>
      <c r="Y13" s="66"/>
      <c r="Z13" s="97"/>
      <c r="AA13" s="96" t="s">
        <v>0</v>
      </c>
      <c r="AB13" s="107" t="s">
        <v>12</v>
      </c>
      <c r="AC13" s="107"/>
      <c r="AD13" s="107" t="s">
        <v>13</v>
      </c>
      <c r="AE13" s="107" t="s">
        <v>30</v>
      </c>
      <c r="AF13" s="107"/>
      <c r="AG13" s="107" t="s">
        <v>32</v>
      </c>
      <c r="AH13" s="107"/>
      <c r="AI13" s="107" t="s">
        <v>33</v>
      </c>
      <c r="AJ13" s="107" t="s">
        <v>34</v>
      </c>
      <c r="AK13" s="107" t="s">
        <v>11</v>
      </c>
      <c r="AL13" s="97"/>
      <c r="AM13" s="97"/>
      <c r="AN13" s="97"/>
      <c r="AO13" s="97"/>
      <c r="AP13" s="122"/>
    </row>
    <row r="14" spans="1:42" s="25" customFormat="1" ht="30.75" customHeight="1" x14ac:dyDescent="0.3">
      <c r="A14" s="97"/>
      <c r="B14" s="97"/>
      <c r="C14" s="99"/>
      <c r="D14" s="97"/>
      <c r="E14" s="105"/>
      <c r="F14" s="112"/>
      <c r="G14" s="105"/>
      <c r="H14" s="105"/>
      <c r="I14" s="105"/>
      <c r="J14" s="105"/>
      <c r="K14" s="97"/>
      <c r="L14" s="97"/>
      <c r="M14" s="107" t="s">
        <v>20</v>
      </c>
      <c r="N14" s="107" t="s">
        <v>14</v>
      </c>
      <c r="O14" s="107" t="s">
        <v>20</v>
      </c>
      <c r="P14" s="107" t="s">
        <v>14</v>
      </c>
      <c r="Q14" s="97"/>
      <c r="R14" s="97"/>
      <c r="S14" s="97"/>
      <c r="T14" s="97"/>
      <c r="U14" s="97"/>
      <c r="V14" s="97"/>
      <c r="W14" s="97"/>
      <c r="X14" s="107"/>
      <c r="Y14" s="66"/>
      <c r="Z14" s="97"/>
      <c r="AA14" s="97"/>
      <c r="AB14" s="96" t="s">
        <v>31</v>
      </c>
      <c r="AC14" s="96" t="s">
        <v>66</v>
      </c>
      <c r="AD14" s="107"/>
      <c r="AE14" s="96" t="s">
        <v>20</v>
      </c>
      <c r="AF14" s="96" t="s">
        <v>14</v>
      </c>
      <c r="AG14" s="96" t="s">
        <v>20</v>
      </c>
      <c r="AH14" s="96" t="s">
        <v>14</v>
      </c>
      <c r="AI14" s="107"/>
      <c r="AJ14" s="107"/>
      <c r="AK14" s="107"/>
      <c r="AL14" s="97"/>
      <c r="AM14" s="97"/>
      <c r="AN14" s="97"/>
      <c r="AO14" s="97"/>
      <c r="AP14" s="122"/>
    </row>
    <row r="15" spans="1:42" s="25" customFormat="1" ht="168.75" customHeight="1" x14ac:dyDescent="0.3">
      <c r="A15" s="98"/>
      <c r="B15" s="98"/>
      <c r="C15" s="100"/>
      <c r="D15" s="98"/>
      <c r="E15" s="106"/>
      <c r="F15" s="113"/>
      <c r="G15" s="106"/>
      <c r="H15" s="106"/>
      <c r="I15" s="106"/>
      <c r="J15" s="106"/>
      <c r="K15" s="98"/>
      <c r="L15" s="98"/>
      <c r="M15" s="107"/>
      <c r="N15" s="107"/>
      <c r="O15" s="107"/>
      <c r="P15" s="107"/>
      <c r="Q15" s="98"/>
      <c r="R15" s="98"/>
      <c r="S15" s="98"/>
      <c r="T15" s="98"/>
      <c r="U15" s="98"/>
      <c r="V15" s="98"/>
      <c r="W15" s="98"/>
      <c r="X15" s="107"/>
      <c r="Y15" s="67"/>
      <c r="Z15" s="98"/>
      <c r="AA15" s="98"/>
      <c r="AB15" s="98"/>
      <c r="AC15" s="98"/>
      <c r="AD15" s="107"/>
      <c r="AE15" s="98"/>
      <c r="AF15" s="98"/>
      <c r="AG15" s="98"/>
      <c r="AH15" s="98"/>
      <c r="AI15" s="107"/>
      <c r="AJ15" s="107"/>
      <c r="AK15" s="107"/>
      <c r="AL15" s="98"/>
      <c r="AM15" s="98"/>
      <c r="AN15" s="98"/>
      <c r="AO15" s="98"/>
      <c r="AP15" s="122"/>
    </row>
    <row r="16" spans="1:42" s="28" customFormat="1" ht="30" customHeight="1" x14ac:dyDescent="0.3">
      <c r="A16" s="26">
        <v>1</v>
      </c>
      <c r="B16" s="26">
        <v>1</v>
      </c>
      <c r="C16" s="26">
        <v>2</v>
      </c>
      <c r="D16" s="26">
        <v>3</v>
      </c>
      <c r="E16" s="26">
        <v>4</v>
      </c>
      <c r="F16" s="26">
        <v>5</v>
      </c>
      <c r="G16" s="26" t="s">
        <v>60</v>
      </c>
      <c r="H16" s="26">
        <v>6</v>
      </c>
      <c r="I16" s="26" t="s">
        <v>61</v>
      </c>
      <c r="J16" s="26">
        <v>8</v>
      </c>
      <c r="K16" s="26">
        <v>9</v>
      </c>
      <c r="L16" s="26">
        <v>10</v>
      </c>
      <c r="M16" s="26">
        <v>11</v>
      </c>
      <c r="N16" s="26">
        <v>12</v>
      </c>
      <c r="O16" s="26">
        <v>13</v>
      </c>
      <c r="P16" s="26">
        <v>14</v>
      </c>
      <c r="Q16" s="26">
        <v>11</v>
      </c>
      <c r="R16" s="26">
        <v>16</v>
      </c>
      <c r="S16" s="26">
        <v>12</v>
      </c>
      <c r="T16" s="26">
        <v>18</v>
      </c>
      <c r="U16" s="26">
        <v>19</v>
      </c>
      <c r="V16" s="26">
        <v>20</v>
      </c>
      <c r="W16" s="26">
        <v>21</v>
      </c>
      <c r="X16" s="26">
        <v>22</v>
      </c>
      <c r="Y16" s="26"/>
      <c r="Z16" s="26">
        <v>13</v>
      </c>
      <c r="AA16" s="26"/>
      <c r="AB16" s="26">
        <v>14</v>
      </c>
      <c r="AC16" s="26">
        <v>15</v>
      </c>
      <c r="AD16" s="26">
        <v>16</v>
      </c>
      <c r="AE16" s="26">
        <v>17</v>
      </c>
      <c r="AF16" s="26">
        <v>18</v>
      </c>
      <c r="AG16" s="26">
        <v>19</v>
      </c>
      <c r="AH16" s="26">
        <v>20</v>
      </c>
      <c r="AI16" s="26">
        <v>21</v>
      </c>
      <c r="AJ16" s="26">
        <v>22</v>
      </c>
      <c r="AK16" s="26">
        <v>23</v>
      </c>
      <c r="AL16" s="26">
        <v>24</v>
      </c>
      <c r="AM16" s="26">
        <v>25</v>
      </c>
      <c r="AN16" s="26">
        <v>26</v>
      </c>
      <c r="AO16" s="26">
        <v>27</v>
      </c>
      <c r="AP16" s="27">
        <v>28</v>
      </c>
    </row>
    <row r="17" spans="1:78" s="35" customFormat="1" ht="30.75" hidden="1" customHeight="1" x14ac:dyDescent="0.25">
      <c r="A17" s="29"/>
      <c r="B17" s="29"/>
      <c r="C17" s="30"/>
      <c r="D17" s="30"/>
      <c r="E17" s="30"/>
      <c r="F17" s="30"/>
      <c r="G17" s="30"/>
      <c r="H17" s="30"/>
      <c r="I17" s="30"/>
      <c r="J17" s="29">
        <v>1800</v>
      </c>
      <c r="K17" s="29" t="s">
        <v>37</v>
      </c>
      <c r="L17" s="31" t="s">
        <v>62</v>
      </c>
      <c r="M17" s="29" t="s">
        <v>38</v>
      </c>
      <c r="N17" s="30"/>
      <c r="O17" s="32" t="s">
        <v>55</v>
      </c>
      <c r="P17" s="30"/>
      <c r="Q17" s="30">
        <v>1100</v>
      </c>
      <c r="R17" s="30">
        <v>1100</v>
      </c>
      <c r="S17" s="30">
        <v>1500</v>
      </c>
      <c r="T17" s="30">
        <v>1000</v>
      </c>
      <c r="U17" s="30">
        <v>1500</v>
      </c>
      <c r="V17" s="30">
        <v>1100</v>
      </c>
      <c r="W17" s="30">
        <v>1500</v>
      </c>
      <c r="X17" s="30">
        <v>1100</v>
      </c>
      <c r="Y17" s="30"/>
      <c r="Z17" s="30"/>
      <c r="AA17" s="30"/>
      <c r="AB17" s="31" t="s">
        <v>67</v>
      </c>
      <c r="AC17" s="33" t="s">
        <v>68</v>
      </c>
      <c r="AD17" s="32" t="s">
        <v>43</v>
      </c>
      <c r="AE17" s="31" t="s">
        <v>69</v>
      </c>
      <c r="AF17" s="32"/>
      <c r="AG17" s="31" t="s">
        <v>70</v>
      </c>
      <c r="AH17" s="32"/>
      <c r="AI17" s="31">
        <v>2000</v>
      </c>
      <c r="AJ17" s="31">
        <v>1100</v>
      </c>
      <c r="AK17" s="31" t="s">
        <v>39</v>
      </c>
      <c r="AL17" s="32"/>
      <c r="AM17" s="32"/>
      <c r="AN17" s="32"/>
      <c r="AO17" s="32"/>
      <c r="AP17" s="34"/>
    </row>
    <row r="18" spans="1:78" s="38" customFormat="1" ht="30.75" hidden="1" customHeight="1" x14ac:dyDescent="0.25">
      <c r="A18" s="36" t="s">
        <v>71</v>
      </c>
      <c r="B18" s="36" t="s">
        <v>44</v>
      </c>
      <c r="C18" s="36" t="s">
        <v>44</v>
      </c>
      <c r="D18" s="36" t="s">
        <v>44</v>
      </c>
      <c r="E18" s="36" t="s">
        <v>44</v>
      </c>
      <c r="F18" s="36" t="s">
        <v>44</v>
      </c>
      <c r="G18" s="36" t="s">
        <v>44</v>
      </c>
      <c r="H18" s="36" t="s">
        <v>44</v>
      </c>
      <c r="I18" s="36" t="s">
        <v>44</v>
      </c>
      <c r="J18" s="36" t="s">
        <v>46</v>
      </c>
      <c r="K18" s="36" t="s">
        <v>45</v>
      </c>
      <c r="L18" s="36" t="s">
        <v>54</v>
      </c>
      <c r="M18" s="36" t="s">
        <v>48</v>
      </c>
      <c r="N18" s="36" t="s">
        <v>48</v>
      </c>
      <c r="O18" s="36" t="s">
        <v>50</v>
      </c>
      <c r="P18" s="36" t="s">
        <v>50</v>
      </c>
      <c r="Q18" s="36" t="s">
        <v>44</v>
      </c>
      <c r="R18" s="36" t="s">
        <v>44</v>
      </c>
      <c r="S18" s="36" t="s">
        <v>45</v>
      </c>
      <c r="T18" s="36" t="s">
        <v>45</v>
      </c>
      <c r="U18" s="36" t="s">
        <v>47</v>
      </c>
      <c r="V18" s="36" t="s">
        <v>47</v>
      </c>
      <c r="W18" s="36" t="s">
        <v>47</v>
      </c>
      <c r="X18" s="36" t="s">
        <v>47</v>
      </c>
      <c r="Y18" s="36"/>
      <c r="Z18" s="36"/>
      <c r="AA18" s="36"/>
      <c r="AB18" s="36" t="s">
        <v>44</v>
      </c>
      <c r="AC18" s="36" t="s">
        <v>44</v>
      </c>
      <c r="AD18" s="36" t="s">
        <v>44</v>
      </c>
      <c r="AE18" s="36" t="s">
        <v>44</v>
      </c>
      <c r="AF18" s="36" t="s">
        <v>44</v>
      </c>
      <c r="AG18" s="36" t="s">
        <v>44</v>
      </c>
      <c r="AH18" s="36" t="s">
        <v>44</v>
      </c>
      <c r="AI18" s="36" t="s">
        <v>44</v>
      </c>
      <c r="AJ18" s="36" t="s">
        <v>44</v>
      </c>
      <c r="AK18" s="36" t="s">
        <v>51</v>
      </c>
      <c r="AL18" s="36" t="s">
        <v>44</v>
      </c>
      <c r="AM18" s="36" t="s">
        <v>44</v>
      </c>
      <c r="AN18" s="36" t="s">
        <v>44</v>
      </c>
      <c r="AO18" s="36" t="s">
        <v>44</v>
      </c>
      <c r="AP18" s="37" t="s">
        <v>58</v>
      </c>
    </row>
    <row r="19" spans="1:78" s="51" customFormat="1" ht="42" customHeight="1" x14ac:dyDescent="0.25">
      <c r="A19" s="44"/>
      <c r="B19" s="44" t="s">
        <v>84</v>
      </c>
      <c r="C19" s="45" t="s">
        <v>83</v>
      </c>
      <c r="D19" s="46">
        <v>1</v>
      </c>
      <c r="E19" s="47"/>
      <c r="F19" s="47"/>
      <c r="G19" s="47"/>
      <c r="H19" s="47">
        <f>13717.874*1.9</f>
        <v>26063.960599999999</v>
      </c>
      <c r="I19" s="47">
        <f>H19*D19</f>
        <v>26063.960599999999</v>
      </c>
      <c r="J19" s="48">
        <f>1800*D19</f>
        <v>1800</v>
      </c>
      <c r="K19" s="47"/>
      <c r="L19" s="48"/>
      <c r="M19" s="47"/>
      <c r="N19" s="47"/>
      <c r="O19" s="47"/>
      <c r="P19" s="47"/>
      <c r="Q19" s="48"/>
      <c r="R19" s="48"/>
      <c r="S19" s="47"/>
      <c r="T19" s="47"/>
      <c r="U19" s="47"/>
      <c r="V19" s="47"/>
      <c r="W19" s="47"/>
      <c r="X19" s="47"/>
      <c r="Y19" s="47"/>
      <c r="Z19" s="47">
        <f>S19+R19+Q19+L19+K19+J19+I19</f>
        <v>27863.960599999999</v>
      </c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>
        <f>AK19+AJ19+AI19+AH19+AF19+AD19+AC19</f>
        <v>0</v>
      </c>
      <c r="AM19" s="47">
        <f>AL19+Z19</f>
        <v>27863.960599999999</v>
      </c>
      <c r="AN19" s="47"/>
      <c r="AO19" s="47">
        <f>AN19+AM19</f>
        <v>27863.960599999999</v>
      </c>
      <c r="AP19" s="49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</row>
    <row r="20" spans="1:78" s="51" customFormat="1" ht="60.75" customHeight="1" x14ac:dyDescent="0.25">
      <c r="A20" s="44"/>
      <c r="B20" s="44" t="s">
        <v>84</v>
      </c>
      <c r="C20" s="45" t="s">
        <v>94</v>
      </c>
      <c r="D20" s="46">
        <v>1</v>
      </c>
      <c r="E20" s="47"/>
      <c r="F20" s="47"/>
      <c r="G20" s="47"/>
      <c r="H20" s="47">
        <f>H19*0.9</f>
        <v>23457.564539999999</v>
      </c>
      <c r="I20" s="47">
        <f>H20*D20</f>
        <v>23457.564539999999</v>
      </c>
      <c r="J20" s="48">
        <f>1800*D20</f>
        <v>1800</v>
      </c>
      <c r="K20" s="47"/>
      <c r="L20" s="48"/>
      <c r="M20" s="47"/>
      <c r="N20" s="47"/>
      <c r="O20" s="47"/>
      <c r="P20" s="47"/>
      <c r="Q20" s="48"/>
      <c r="R20" s="48"/>
      <c r="S20" s="47"/>
      <c r="T20" s="47"/>
      <c r="U20" s="47"/>
      <c r="V20" s="47"/>
      <c r="W20" s="47"/>
      <c r="X20" s="47"/>
      <c r="Y20" s="47"/>
      <c r="Z20" s="47">
        <f t="shared" ref="Z20:Z36" si="0">S20+R20+Q20+L20+K20+J20+I20</f>
        <v>25257.564539999999</v>
      </c>
      <c r="AA20" s="47"/>
      <c r="AB20" s="47"/>
      <c r="AC20" s="47"/>
      <c r="AD20" s="47">
        <v>1000</v>
      </c>
      <c r="AE20" s="47"/>
      <c r="AF20" s="47"/>
      <c r="AG20" s="47"/>
      <c r="AH20" s="47"/>
      <c r="AI20" s="47"/>
      <c r="AJ20" s="47"/>
      <c r="AK20" s="47"/>
      <c r="AL20" s="47">
        <f t="shared" ref="AL20:AL34" si="1">AK20+AJ20+AI20+AH20+AF20+AD20+AC20</f>
        <v>1000</v>
      </c>
      <c r="AM20" s="47">
        <f t="shared" ref="AM20:AM34" si="2">AL20+Z20</f>
        <v>26257.564539999999</v>
      </c>
      <c r="AN20" s="47"/>
      <c r="AO20" s="47">
        <f t="shared" ref="AO20:AO34" si="3">AN20+AM20</f>
        <v>26257.564539999999</v>
      </c>
      <c r="AP20" s="49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</row>
    <row r="21" spans="1:78" s="51" customFormat="1" ht="66.75" customHeight="1" x14ac:dyDescent="0.25">
      <c r="A21" s="44"/>
      <c r="B21" s="44" t="s">
        <v>84</v>
      </c>
      <c r="C21" s="45" t="s">
        <v>95</v>
      </c>
      <c r="D21" s="46">
        <v>1</v>
      </c>
      <c r="E21" s="47"/>
      <c r="F21" s="47"/>
      <c r="G21" s="47"/>
      <c r="H21" s="47">
        <f>H19*0.9</f>
        <v>23457.564539999999</v>
      </c>
      <c r="I21" s="47">
        <f>I19*0.9</f>
        <v>23457.564539999999</v>
      </c>
      <c r="J21" s="48">
        <v>1800</v>
      </c>
      <c r="K21" s="47"/>
      <c r="L21" s="48"/>
      <c r="M21" s="47"/>
      <c r="N21" s="47"/>
      <c r="O21" s="47"/>
      <c r="P21" s="47"/>
      <c r="Q21" s="48"/>
      <c r="R21" s="48"/>
      <c r="S21" s="47"/>
      <c r="T21" s="47"/>
      <c r="U21" s="47"/>
      <c r="V21" s="47"/>
      <c r="W21" s="47"/>
      <c r="X21" s="47"/>
      <c r="Y21" s="47"/>
      <c r="Z21" s="47">
        <f t="shared" si="0"/>
        <v>25257.564539999999</v>
      </c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>
        <f t="shared" si="1"/>
        <v>0</v>
      </c>
      <c r="AM21" s="47">
        <f t="shared" si="2"/>
        <v>25257.564539999999</v>
      </c>
      <c r="AN21" s="47"/>
      <c r="AO21" s="47">
        <f t="shared" si="3"/>
        <v>25257.564539999999</v>
      </c>
      <c r="AP21" s="49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</row>
    <row r="22" spans="1:78" s="51" customFormat="1" ht="36" customHeight="1" x14ac:dyDescent="0.25">
      <c r="A22" s="44"/>
      <c r="B22" s="44" t="s">
        <v>84</v>
      </c>
      <c r="C22" s="45" t="s">
        <v>78</v>
      </c>
      <c r="D22" s="46">
        <v>0.75</v>
      </c>
      <c r="E22" s="47"/>
      <c r="F22" s="47"/>
      <c r="G22" s="47"/>
      <c r="H22" s="47">
        <f>H19*0.8</f>
        <v>20851.16848</v>
      </c>
      <c r="I22" s="47">
        <f>H22*0.75</f>
        <v>15638.37636</v>
      </c>
      <c r="J22" s="48">
        <f>1800*0.75</f>
        <v>1350</v>
      </c>
      <c r="K22" s="47"/>
      <c r="L22" s="48"/>
      <c r="M22" s="47"/>
      <c r="N22" s="47"/>
      <c r="O22" s="47"/>
      <c r="P22" s="47"/>
      <c r="Q22" s="48"/>
      <c r="R22" s="48"/>
      <c r="S22" s="47"/>
      <c r="T22" s="47"/>
      <c r="U22" s="47"/>
      <c r="V22" s="47"/>
      <c r="W22" s="47"/>
      <c r="X22" s="47"/>
      <c r="Y22" s="47"/>
      <c r="Z22" s="47">
        <f t="shared" si="0"/>
        <v>16988.376360000002</v>
      </c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>
        <f t="shared" si="1"/>
        <v>0</v>
      </c>
      <c r="AM22" s="47">
        <f t="shared" si="2"/>
        <v>16988.376360000002</v>
      </c>
      <c r="AN22" s="47"/>
      <c r="AO22" s="47">
        <f t="shared" si="3"/>
        <v>16988.376360000002</v>
      </c>
      <c r="AP22" s="49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</row>
    <row r="23" spans="1:78" s="51" customFormat="1" ht="47.25" customHeight="1" x14ac:dyDescent="0.25">
      <c r="A23" s="44"/>
      <c r="B23" s="44" t="s">
        <v>84</v>
      </c>
      <c r="C23" s="45" t="s">
        <v>78</v>
      </c>
      <c r="D23" s="46">
        <v>0.25</v>
      </c>
      <c r="E23" s="47"/>
      <c r="F23" s="47"/>
      <c r="G23" s="47"/>
      <c r="H23" s="47">
        <f>H22</f>
        <v>20851.16848</v>
      </c>
      <c r="I23" s="47">
        <f>H23*0.25</f>
        <v>5212.7921200000001</v>
      </c>
      <c r="J23" s="48">
        <f>1800*0.25</f>
        <v>450</v>
      </c>
      <c r="K23" s="47"/>
      <c r="L23" s="48"/>
      <c r="M23" s="47"/>
      <c r="N23" s="47"/>
      <c r="O23" s="47"/>
      <c r="P23" s="47"/>
      <c r="Q23" s="48"/>
      <c r="R23" s="48"/>
      <c r="S23" s="47"/>
      <c r="T23" s="47"/>
      <c r="U23" s="47"/>
      <c r="V23" s="47"/>
      <c r="W23" s="47"/>
      <c r="X23" s="47"/>
      <c r="Y23" s="47"/>
      <c r="Z23" s="47">
        <f t="shared" si="0"/>
        <v>5662.7921200000001</v>
      </c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>
        <f t="shared" si="1"/>
        <v>0</v>
      </c>
      <c r="AM23" s="47">
        <f t="shared" si="2"/>
        <v>5662.7921200000001</v>
      </c>
      <c r="AN23" s="47"/>
      <c r="AO23" s="47">
        <f t="shared" si="3"/>
        <v>5662.7921200000001</v>
      </c>
      <c r="AP23" s="49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</row>
    <row r="24" spans="1:78" s="58" customFormat="1" ht="30.75" customHeight="1" x14ac:dyDescent="0.25">
      <c r="A24" s="52"/>
      <c r="B24" s="52"/>
      <c r="C24" s="53" t="s">
        <v>80</v>
      </c>
      <c r="D24" s="54">
        <f>SUM(D19:D23)</f>
        <v>4</v>
      </c>
      <c r="E24" s="55">
        <f t="shared" ref="E24:AN24" si="4">SUM(E19:E23)</f>
        <v>0</v>
      </c>
      <c r="F24" s="55">
        <f t="shared" si="4"/>
        <v>0</v>
      </c>
      <c r="G24" s="55">
        <f t="shared" si="4"/>
        <v>0</v>
      </c>
      <c r="H24" s="55">
        <f t="shared" si="4"/>
        <v>114681.42663999999</v>
      </c>
      <c r="I24" s="55">
        <f t="shared" si="4"/>
        <v>93830.258159999998</v>
      </c>
      <c r="J24" s="55">
        <f t="shared" si="4"/>
        <v>7200</v>
      </c>
      <c r="K24" s="55">
        <f t="shared" si="4"/>
        <v>0</v>
      </c>
      <c r="L24" s="55">
        <f t="shared" si="4"/>
        <v>0</v>
      </c>
      <c r="M24" s="55">
        <f t="shared" si="4"/>
        <v>0</v>
      </c>
      <c r="N24" s="55">
        <f t="shared" si="4"/>
        <v>0</v>
      </c>
      <c r="O24" s="55">
        <f t="shared" si="4"/>
        <v>0</v>
      </c>
      <c r="P24" s="55">
        <f t="shared" si="4"/>
        <v>0</v>
      </c>
      <c r="Q24" s="55">
        <f t="shared" si="4"/>
        <v>0</v>
      </c>
      <c r="R24" s="55">
        <f t="shared" si="4"/>
        <v>0</v>
      </c>
      <c r="S24" s="55">
        <f t="shared" si="4"/>
        <v>0</v>
      </c>
      <c r="T24" s="55">
        <f t="shared" si="4"/>
        <v>0</v>
      </c>
      <c r="U24" s="55">
        <f t="shared" si="4"/>
        <v>0</v>
      </c>
      <c r="V24" s="55">
        <f t="shared" si="4"/>
        <v>0</v>
      </c>
      <c r="W24" s="55">
        <f t="shared" si="4"/>
        <v>0</v>
      </c>
      <c r="X24" s="55">
        <f t="shared" si="4"/>
        <v>0</v>
      </c>
      <c r="Y24" s="55"/>
      <c r="Z24" s="47">
        <f t="shared" si="0"/>
        <v>101030.25816</v>
      </c>
      <c r="AA24" s="55">
        <f t="shared" si="4"/>
        <v>0</v>
      </c>
      <c r="AB24" s="55">
        <f t="shared" si="4"/>
        <v>0</v>
      </c>
      <c r="AC24" s="55">
        <f t="shared" si="4"/>
        <v>0</v>
      </c>
      <c r="AD24" s="55">
        <f t="shared" si="4"/>
        <v>1000</v>
      </c>
      <c r="AE24" s="55">
        <f t="shared" si="4"/>
        <v>0</v>
      </c>
      <c r="AF24" s="55">
        <f t="shared" si="4"/>
        <v>0</v>
      </c>
      <c r="AG24" s="55">
        <f t="shared" si="4"/>
        <v>0</v>
      </c>
      <c r="AH24" s="55">
        <f t="shared" si="4"/>
        <v>0</v>
      </c>
      <c r="AI24" s="55">
        <f t="shared" si="4"/>
        <v>0</v>
      </c>
      <c r="AJ24" s="55">
        <f t="shared" si="4"/>
        <v>0</v>
      </c>
      <c r="AK24" s="55">
        <f t="shared" si="4"/>
        <v>0</v>
      </c>
      <c r="AL24" s="47">
        <f t="shared" si="1"/>
        <v>1000</v>
      </c>
      <c r="AM24" s="47">
        <f t="shared" si="2"/>
        <v>102030.25816</v>
      </c>
      <c r="AN24" s="55">
        <f t="shared" si="4"/>
        <v>0</v>
      </c>
      <c r="AO24" s="47">
        <f t="shared" si="3"/>
        <v>102030.25816</v>
      </c>
      <c r="AP24" s="56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</row>
    <row r="25" spans="1:78" s="51" customFormat="1" ht="53.25" customHeight="1" x14ac:dyDescent="0.25">
      <c r="A25" s="44"/>
      <c r="B25" s="44" t="s">
        <v>85</v>
      </c>
      <c r="C25" s="45" t="s">
        <v>86</v>
      </c>
      <c r="D25" s="46">
        <f>511/18</f>
        <v>28.388888888888889</v>
      </c>
      <c r="E25" s="47">
        <v>13740</v>
      </c>
      <c r="F25" s="47">
        <v>100</v>
      </c>
      <c r="G25" s="47">
        <f t="shared" ref="G25:G33" si="5">E25+F25</f>
        <v>13840</v>
      </c>
      <c r="H25" s="47"/>
      <c r="I25" s="47">
        <f>G25*D25</f>
        <v>392902.22222222225</v>
      </c>
      <c r="J25" s="48">
        <f t="shared" ref="J25:J31" si="6">1800*D25</f>
        <v>51100</v>
      </c>
      <c r="K25" s="47">
        <v>20320</v>
      </c>
      <c r="L25" s="48">
        <v>13268</v>
      </c>
      <c r="M25" s="47"/>
      <c r="N25" s="47"/>
      <c r="O25" s="47"/>
      <c r="P25" s="47"/>
      <c r="Q25" s="48">
        <v>3116.67</v>
      </c>
      <c r="R25" s="48"/>
      <c r="S25" s="47">
        <v>916.67</v>
      </c>
      <c r="T25" s="47"/>
      <c r="U25" s="47"/>
      <c r="V25" s="47"/>
      <c r="W25" s="47"/>
      <c r="X25" s="47"/>
      <c r="Y25" s="47"/>
      <c r="Z25" s="47">
        <f t="shared" si="0"/>
        <v>481623.56222222222</v>
      </c>
      <c r="AA25" s="47"/>
      <c r="AB25" s="47"/>
      <c r="AC25" s="47"/>
      <c r="AD25" s="47">
        <v>2500</v>
      </c>
      <c r="AE25" s="47"/>
      <c r="AF25" s="47">
        <v>42796.36</v>
      </c>
      <c r="AG25" s="47"/>
      <c r="AH25" s="47">
        <v>3129.38</v>
      </c>
      <c r="AI25" s="47">
        <v>2000</v>
      </c>
      <c r="AJ25" s="47"/>
      <c r="AK25" s="47"/>
      <c r="AL25" s="47">
        <f t="shared" si="1"/>
        <v>50425.74</v>
      </c>
      <c r="AM25" s="47">
        <f t="shared" si="2"/>
        <v>532049.30222222221</v>
      </c>
      <c r="AN25" s="47"/>
      <c r="AO25" s="47">
        <f t="shared" si="3"/>
        <v>532049.30222222221</v>
      </c>
      <c r="AP25" s="49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</row>
    <row r="26" spans="1:78" s="51" customFormat="1" ht="89.25" customHeight="1" x14ac:dyDescent="0.25">
      <c r="A26" s="44"/>
      <c r="B26" s="44" t="s">
        <v>85</v>
      </c>
      <c r="C26" s="45" t="s">
        <v>86</v>
      </c>
      <c r="D26" s="46">
        <f>66/18</f>
        <v>3.6666666666666665</v>
      </c>
      <c r="E26" s="47">
        <v>13740</v>
      </c>
      <c r="F26" s="47">
        <v>100</v>
      </c>
      <c r="G26" s="47">
        <f t="shared" si="5"/>
        <v>13840</v>
      </c>
      <c r="H26" s="47"/>
      <c r="I26" s="47">
        <f>G26*D26</f>
        <v>50746.666666666664</v>
      </c>
      <c r="J26" s="48">
        <f t="shared" si="6"/>
        <v>6600</v>
      </c>
      <c r="K26" s="47">
        <v>1200</v>
      </c>
      <c r="L26" s="48">
        <v>1837.69</v>
      </c>
      <c r="M26" s="47"/>
      <c r="N26" s="47"/>
      <c r="O26" s="47"/>
      <c r="P26" s="47"/>
      <c r="Q26" s="48"/>
      <c r="R26" s="48"/>
      <c r="S26" s="47"/>
      <c r="T26" s="47"/>
      <c r="U26" s="47"/>
      <c r="V26" s="47"/>
      <c r="W26" s="47"/>
      <c r="X26" s="47"/>
      <c r="Y26" s="47"/>
      <c r="Z26" s="47">
        <f t="shared" si="0"/>
        <v>60384.356666666667</v>
      </c>
      <c r="AA26" s="47"/>
      <c r="AB26" s="47"/>
      <c r="AC26" s="47"/>
      <c r="AD26" s="47"/>
      <c r="AE26" s="47"/>
      <c r="AF26" s="47">
        <v>5597.51</v>
      </c>
      <c r="AG26" s="47"/>
      <c r="AH26" s="47"/>
      <c r="AI26" s="47"/>
      <c r="AJ26" s="47"/>
      <c r="AK26" s="47"/>
      <c r="AL26" s="47">
        <f t="shared" si="1"/>
        <v>5597.51</v>
      </c>
      <c r="AM26" s="47">
        <f t="shared" si="2"/>
        <v>65981.866666666669</v>
      </c>
      <c r="AN26" s="47"/>
      <c r="AO26" s="47">
        <f t="shared" si="3"/>
        <v>65981.866666666669</v>
      </c>
      <c r="AP26" s="59" t="s">
        <v>98</v>
      </c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</row>
    <row r="27" spans="1:78" s="51" customFormat="1" ht="44.25" customHeight="1" x14ac:dyDescent="0.25">
      <c r="A27" s="44"/>
      <c r="B27" s="44" t="s">
        <v>85</v>
      </c>
      <c r="C27" s="45" t="s">
        <v>87</v>
      </c>
      <c r="D27" s="46">
        <v>1</v>
      </c>
      <c r="E27" s="47">
        <v>13600</v>
      </c>
      <c r="F27" s="47">
        <v>100</v>
      </c>
      <c r="G27" s="47">
        <f t="shared" si="5"/>
        <v>13700</v>
      </c>
      <c r="H27" s="47"/>
      <c r="I27" s="47">
        <f t="shared" ref="I27:I33" si="7">G27*D27</f>
        <v>13700</v>
      </c>
      <c r="J27" s="48">
        <f t="shared" si="6"/>
        <v>1800</v>
      </c>
      <c r="K27" s="47"/>
      <c r="L27" s="48"/>
      <c r="M27" s="47"/>
      <c r="N27" s="47"/>
      <c r="O27" s="47"/>
      <c r="P27" s="47"/>
      <c r="Q27" s="48"/>
      <c r="R27" s="48"/>
      <c r="S27" s="47"/>
      <c r="T27" s="47"/>
      <c r="U27" s="47"/>
      <c r="V27" s="47"/>
      <c r="W27" s="47"/>
      <c r="X27" s="47"/>
      <c r="Y27" s="47"/>
      <c r="Z27" s="47">
        <f t="shared" si="0"/>
        <v>15500</v>
      </c>
      <c r="AA27" s="47"/>
      <c r="AB27" s="47"/>
      <c r="AC27" s="47"/>
      <c r="AD27" s="47"/>
      <c r="AE27" s="47"/>
      <c r="AF27" s="47"/>
      <c r="AG27" s="47"/>
      <c r="AH27" s="47">
        <v>959</v>
      </c>
      <c r="AI27" s="47"/>
      <c r="AJ27" s="47">
        <f>1100*D27</f>
        <v>1100</v>
      </c>
      <c r="AK27" s="47"/>
      <c r="AL27" s="47">
        <f t="shared" si="1"/>
        <v>2059</v>
      </c>
      <c r="AM27" s="47">
        <f t="shared" si="2"/>
        <v>17559</v>
      </c>
      <c r="AN27" s="47"/>
      <c r="AO27" s="47">
        <f t="shared" si="3"/>
        <v>17559</v>
      </c>
      <c r="AP27" s="49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</row>
    <row r="28" spans="1:78" s="51" customFormat="1" ht="40.5" customHeight="1" x14ac:dyDescent="0.25">
      <c r="A28" s="44"/>
      <c r="B28" s="44" t="s">
        <v>85</v>
      </c>
      <c r="C28" s="45" t="s">
        <v>82</v>
      </c>
      <c r="D28" s="46">
        <v>1</v>
      </c>
      <c r="E28" s="47">
        <v>13400</v>
      </c>
      <c r="F28" s="47">
        <v>100</v>
      </c>
      <c r="G28" s="47">
        <f t="shared" si="5"/>
        <v>13500</v>
      </c>
      <c r="H28" s="47"/>
      <c r="I28" s="47">
        <f t="shared" si="7"/>
        <v>13500</v>
      </c>
      <c r="J28" s="48">
        <f t="shared" si="6"/>
        <v>1800</v>
      </c>
      <c r="K28" s="47"/>
      <c r="L28" s="48"/>
      <c r="M28" s="47"/>
      <c r="N28" s="47"/>
      <c r="O28" s="47"/>
      <c r="P28" s="47"/>
      <c r="Q28" s="48"/>
      <c r="R28" s="48"/>
      <c r="S28" s="47"/>
      <c r="T28" s="47"/>
      <c r="U28" s="47"/>
      <c r="V28" s="47"/>
      <c r="W28" s="47"/>
      <c r="X28" s="47"/>
      <c r="Y28" s="47"/>
      <c r="Z28" s="47">
        <f t="shared" si="0"/>
        <v>15300</v>
      </c>
      <c r="AA28" s="47"/>
      <c r="AB28" s="47"/>
      <c r="AC28" s="47"/>
      <c r="AD28" s="47"/>
      <c r="AE28" s="47"/>
      <c r="AF28" s="47">
        <f>I28*13%</f>
        <v>1755</v>
      </c>
      <c r="AG28" s="47"/>
      <c r="AH28" s="47"/>
      <c r="AI28" s="47"/>
      <c r="AJ28" s="47"/>
      <c r="AK28" s="47"/>
      <c r="AL28" s="47">
        <f t="shared" si="1"/>
        <v>1755</v>
      </c>
      <c r="AM28" s="47">
        <f t="shared" si="2"/>
        <v>17055</v>
      </c>
      <c r="AN28" s="47"/>
      <c r="AO28" s="47">
        <f t="shared" si="3"/>
        <v>17055</v>
      </c>
      <c r="AP28" s="49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</row>
    <row r="29" spans="1:78" s="51" customFormat="1" ht="42" customHeight="1" x14ac:dyDescent="0.25">
      <c r="A29" s="44"/>
      <c r="B29" s="44" t="s">
        <v>85</v>
      </c>
      <c r="C29" s="45" t="s">
        <v>96</v>
      </c>
      <c r="D29" s="46">
        <v>1</v>
      </c>
      <c r="E29" s="47">
        <v>13740</v>
      </c>
      <c r="F29" s="47">
        <v>100</v>
      </c>
      <c r="G29" s="47">
        <f t="shared" si="5"/>
        <v>13840</v>
      </c>
      <c r="H29" s="47"/>
      <c r="I29" s="47">
        <f t="shared" si="7"/>
        <v>13840</v>
      </c>
      <c r="J29" s="48">
        <f t="shared" si="6"/>
        <v>1800</v>
      </c>
      <c r="K29" s="47"/>
      <c r="L29" s="48"/>
      <c r="M29" s="47"/>
      <c r="N29" s="47"/>
      <c r="O29" s="47"/>
      <c r="P29" s="47"/>
      <c r="Q29" s="48"/>
      <c r="R29" s="48"/>
      <c r="S29" s="47"/>
      <c r="T29" s="47"/>
      <c r="U29" s="47"/>
      <c r="V29" s="47"/>
      <c r="W29" s="47"/>
      <c r="X29" s="47"/>
      <c r="Y29" s="47"/>
      <c r="Z29" s="47">
        <f t="shared" si="0"/>
        <v>15640</v>
      </c>
      <c r="AA29" s="47"/>
      <c r="AB29" s="47"/>
      <c r="AC29" s="47"/>
      <c r="AD29" s="47"/>
      <c r="AE29" s="47"/>
      <c r="AF29" s="47">
        <f>I29*13%</f>
        <v>1799.2</v>
      </c>
      <c r="AG29" s="47"/>
      <c r="AH29" s="47"/>
      <c r="AI29" s="47"/>
      <c r="AJ29" s="47"/>
      <c r="AK29" s="47"/>
      <c r="AL29" s="47">
        <f t="shared" si="1"/>
        <v>1799.2</v>
      </c>
      <c r="AM29" s="47">
        <f t="shared" si="2"/>
        <v>17439.2</v>
      </c>
      <c r="AN29" s="47"/>
      <c r="AO29" s="47">
        <f t="shared" si="3"/>
        <v>17439.2</v>
      </c>
      <c r="AP29" s="49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</row>
    <row r="30" spans="1:78" s="51" customFormat="1" ht="43.5" customHeight="1" x14ac:dyDescent="0.25">
      <c r="A30" s="44"/>
      <c r="B30" s="44" t="s">
        <v>85</v>
      </c>
      <c r="C30" s="45" t="s">
        <v>76</v>
      </c>
      <c r="D30" s="46">
        <v>1</v>
      </c>
      <c r="E30" s="47">
        <v>13740</v>
      </c>
      <c r="F30" s="47">
        <v>100</v>
      </c>
      <c r="G30" s="47">
        <f t="shared" si="5"/>
        <v>13840</v>
      </c>
      <c r="H30" s="47"/>
      <c r="I30" s="47">
        <f t="shared" si="7"/>
        <v>13840</v>
      </c>
      <c r="J30" s="48">
        <f t="shared" si="6"/>
        <v>1800</v>
      </c>
      <c r="K30" s="47"/>
      <c r="L30" s="48"/>
      <c r="M30" s="47"/>
      <c r="N30" s="47"/>
      <c r="O30" s="47"/>
      <c r="P30" s="47"/>
      <c r="Q30" s="48"/>
      <c r="R30" s="48"/>
      <c r="S30" s="47"/>
      <c r="T30" s="47"/>
      <c r="U30" s="47"/>
      <c r="V30" s="47"/>
      <c r="W30" s="47"/>
      <c r="X30" s="47"/>
      <c r="Y30" s="47"/>
      <c r="Z30" s="47">
        <f t="shared" si="0"/>
        <v>15640</v>
      </c>
      <c r="AA30" s="47"/>
      <c r="AB30" s="47"/>
      <c r="AC30" s="47"/>
      <c r="AD30" s="47"/>
      <c r="AE30" s="47"/>
      <c r="AF30" s="47"/>
      <c r="AG30" s="47"/>
      <c r="AH30" s="47">
        <f>I30*7%</f>
        <v>968.80000000000007</v>
      </c>
      <c r="AI30" s="47"/>
      <c r="AJ30" s="47"/>
      <c r="AK30" s="47"/>
      <c r="AL30" s="47">
        <f t="shared" si="1"/>
        <v>968.80000000000007</v>
      </c>
      <c r="AM30" s="47">
        <f t="shared" si="2"/>
        <v>16608.8</v>
      </c>
      <c r="AN30" s="47"/>
      <c r="AO30" s="47">
        <f t="shared" si="3"/>
        <v>16608.8</v>
      </c>
      <c r="AP30" s="49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</row>
    <row r="31" spans="1:78" s="51" customFormat="1" ht="52.5" customHeight="1" x14ac:dyDescent="0.25">
      <c r="A31" s="44"/>
      <c r="B31" s="44" t="s">
        <v>85</v>
      </c>
      <c r="C31" s="45" t="s">
        <v>75</v>
      </c>
      <c r="D31" s="46">
        <v>1</v>
      </c>
      <c r="E31" s="47">
        <v>13400</v>
      </c>
      <c r="F31" s="47">
        <v>100</v>
      </c>
      <c r="G31" s="47">
        <f t="shared" si="5"/>
        <v>13500</v>
      </c>
      <c r="H31" s="47"/>
      <c r="I31" s="47">
        <f t="shared" si="7"/>
        <v>13500</v>
      </c>
      <c r="J31" s="48">
        <f t="shared" si="6"/>
        <v>1800</v>
      </c>
      <c r="K31" s="47"/>
      <c r="L31" s="48"/>
      <c r="M31" s="47"/>
      <c r="N31" s="47"/>
      <c r="O31" s="47"/>
      <c r="P31" s="47"/>
      <c r="Q31" s="48"/>
      <c r="R31" s="48"/>
      <c r="S31" s="47"/>
      <c r="T31" s="47"/>
      <c r="U31" s="47"/>
      <c r="V31" s="47"/>
      <c r="W31" s="47"/>
      <c r="X31" s="47"/>
      <c r="Y31" s="47"/>
      <c r="Z31" s="47">
        <f t="shared" si="0"/>
        <v>15300</v>
      </c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>
        <f t="shared" si="1"/>
        <v>0</v>
      </c>
      <c r="AM31" s="47">
        <f t="shared" si="2"/>
        <v>15300</v>
      </c>
      <c r="AN31" s="47"/>
      <c r="AO31" s="47">
        <f t="shared" si="3"/>
        <v>15300</v>
      </c>
      <c r="AP31" s="59" t="s">
        <v>97</v>
      </c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</row>
    <row r="32" spans="1:78" s="58" customFormat="1" ht="45.75" customHeight="1" x14ac:dyDescent="0.25">
      <c r="A32" s="52"/>
      <c r="B32" s="52"/>
      <c r="C32" s="53" t="s">
        <v>80</v>
      </c>
      <c r="D32" s="54">
        <f>SUM(D25:D31)</f>
        <v>37.055555555555557</v>
      </c>
      <c r="E32" s="55">
        <f t="shared" ref="E32:AN32" si="8">SUM(E25:E31)</f>
        <v>95360</v>
      </c>
      <c r="F32" s="55">
        <f t="shared" si="8"/>
        <v>700</v>
      </c>
      <c r="G32" s="55">
        <f t="shared" si="8"/>
        <v>96060</v>
      </c>
      <c r="H32" s="55">
        <f t="shared" si="8"/>
        <v>0</v>
      </c>
      <c r="I32" s="55">
        <f t="shared" si="8"/>
        <v>512028.88888888893</v>
      </c>
      <c r="J32" s="55">
        <f t="shared" si="8"/>
        <v>66700</v>
      </c>
      <c r="K32" s="55">
        <f t="shared" si="8"/>
        <v>21520</v>
      </c>
      <c r="L32" s="55">
        <f t="shared" si="8"/>
        <v>15105.69</v>
      </c>
      <c r="M32" s="55">
        <f t="shared" si="8"/>
        <v>0</v>
      </c>
      <c r="N32" s="55">
        <f t="shared" si="8"/>
        <v>0</v>
      </c>
      <c r="O32" s="55">
        <f t="shared" si="8"/>
        <v>0</v>
      </c>
      <c r="P32" s="55">
        <f t="shared" si="8"/>
        <v>0</v>
      </c>
      <c r="Q32" s="55">
        <f t="shared" si="8"/>
        <v>3116.67</v>
      </c>
      <c r="R32" s="55">
        <f t="shared" si="8"/>
        <v>0</v>
      </c>
      <c r="S32" s="55">
        <f t="shared" si="8"/>
        <v>916.67</v>
      </c>
      <c r="T32" s="55">
        <f t="shared" si="8"/>
        <v>0</v>
      </c>
      <c r="U32" s="55">
        <f t="shared" si="8"/>
        <v>0</v>
      </c>
      <c r="V32" s="55">
        <f t="shared" si="8"/>
        <v>0</v>
      </c>
      <c r="W32" s="55">
        <f t="shared" si="8"/>
        <v>0</v>
      </c>
      <c r="X32" s="55">
        <f t="shared" si="8"/>
        <v>0</v>
      </c>
      <c r="Y32" s="55"/>
      <c r="Z32" s="47">
        <f t="shared" si="0"/>
        <v>619387.9188888889</v>
      </c>
      <c r="AA32" s="55">
        <f t="shared" si="8"/>
        <v>0</v>
      </c>
      <c r="AB32" s="55">
        <f t="shared" si="8"/>
        <v>0</v>
      </c>
      <c r="AC32" s="55">
        <f t="shared" si="8"/>
        <v>0</v>
      </c>
      <c r="AD32" s="55">
        <f t="shared" si="8"/>
        <v>2500</v>
      </c>
      <c r="AE32" s="55">
        <f t="shared" si="8"/>
        <v>0</v>
      </c>
      <c r="AF32" s="55">
        <f t="shared" si="8"/>
        <v>51948.07</v>
      </c>
      <c r="AG32" s="55">
        <f t="shared" si="8"/>
        <v>0</v>
      </c>
      <c r="AH32" s="55">
        <f t="shared" si="8"/>
        <v>5057.18</v>
      </c>
      <c r="AI32" s="55">
        <f t="shared" si="8"/>
        <v>2000</v>
      </c>
      <c r="AJ32" s="55">
        <f t="shared" si="8"/>
        <v>1100</v>
      </c>
      <c r="AK32" s="55">
        <f t="shared" si="8"/>
        <v>0</v>
      </c>
      <c r="AL32" s="47">
        <f t="shared" si="1"/>
        <v>62605.25</v>
      </c>
      <c r="AM32" s="47">
        <f t="shared" si="2"/>
        <v>681993.1688888889</v>
      </c>
      <c r="AN32" s="55">
        <f t="shared" si="8"/>
        <v>0</v>
      </c>
      <c r="AO32" s="47">
        <f t="shared" si="3"/>
        <v>681993.1688888889</v>
      </c>
      <c r="AP32" s="56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</row>
    <row r="33" spans="1:78" s="51" customFormat="1" ht="48" customHeight="1" x14ac:dyDescent="0.25">
      <c r="A33" s="44"/>
      <c r="B33" s="44" t="s">
        <v>88</v>
      </c>
      <c r="C33" s="45" t="s">
        <v>79</v>
      </c>
      <c r="D33" s="46">
        <v>1</v>
      </c>
      <c r="E33" s="47">
        <v>11000</v>
      </c>
      <c r="F33" s="47"/>
      <c r="G33" s="47">
        <f t="shared" si="5"/>
        <v>11000</v>
      </c>
      <c r="H33" s="47"/>
      <c r="I33" s="47">
        <f t="shared" si="7"/>
        <v>11000</v>
      </c>
      <c r="J33" s="48"/>
      <c r="K33" s="47"/>
      <c r="L33" s="48"/>
      <c r="M33" s="47"/>
      <c r="N33" s="47"/>
      <c r="O33" s="47"/>
      <c r="P33" s="47"/>
      <c r="Q33" s="48"/>
      <c r="R33" s="48"/>
      <c r="S33" s="47"/>
      <c r="T33" s="47"/>
      <c r="U33" s="47"/>
      <c r="V33" s="47"/>
      <c r="W33" s="47"/>
      <c r="X33" s="47"/>
      <c r="Y33" s="47"/>
      <c r="Z33" s="47">
        <f t="shared" si="0"/>
        <v>11000</v>
      </c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>
        <f t="shared" si="1"/>
        <v>0</v>
      </c>
      <c r="AM33" s="47">
        <f t="shared" si="2"/>
        <v>11000</v>
      </c>
      <c r="AN33" s="47">
        <f>AO33-AM33</f>
        <v>4279</v>
      </c>
      <c r="AO33" s="47">
        <v>15279</v>
      </c>
      <c r="AP33" s="59" t="s">
        <v>99</v>
      </c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</row>
    <row r="34" spans="1:78" s="58" customFormat="1" ht="40.5" customHeight="1" x14ac:dyDescent="0.25">
      <c r="A34" s="52"/>
      <c r="B34" s="52"/>
      <c r="C34" s="53" t="s">
        <v>80</v>
      </c>
      <c r="D34" s="54">
        <f>SUM(D33)</f>
        <v>1</v>
      </c>
      <c r="E34" s="55">
        <f t="shared" ref="E34:AN34" si="9">SUM(E33)</f>
        <v>11000</v>
      </c>
      <c r="F34" s="55">
        <f t="shared" si="9"/>
        <v>0</v>
      </c>
      <c r="G34" s="55">
        <f t="shared" si="9"/>
        <v>11000</v>
      </c>
      <c r="H34" s="55">
        <f t="shared" si="9"/>
        <v>0</v>
      </c>
      <c r="I34" s="55">
        <f t="shared" si="9"/>
        <v>11000</v>
      </c>
      <c r="J34" s="55">
        <f t="shared" si="9"/>
        <v>0</v>
      </c>
      <c r="K34" s="55">
        <f t="shared" si="9"/>
        <v>0</v>
      </c>
      <c r="L34" s="55">
        <f t="shared" si="9"/>
        <v>0</v>
      </c>
      <c r="M34" s="55">
        <f t="shared" si="9"/>
        <v>0</v>
      </c>
      <c r="N34" s="55">
        <f t="shared" si="9"/>
        <v>0</v>
      </c>
      <c r="O34" s="55">
        <f t="shared" si="9"/>
        <v>0</v>
      </c>
      <c r="P34" s="55">
        <f t="shared" si="9"/>
        <v>0</v>
      </c>
      <c r="Q34" s="55">
        <f t="shared" si="9"/>
        <v>0</v>
      </c>
      <c r="R34" s="55">
        <f t="shared" si="9"/>
        <v>0</v>
      </c>
      <c r="S34" s="55">
        <f t="shared" si="9"/>
        <v>0</v>
      </c>
      <c r="T34" s="55">
        <f t="shared" si="9"/>
        <v>0</v>
      </c>
      <c r="U34" s="55">
        <f t="shared" si="9"/>
        <v>0</v>
      </c>
      <c r="V34" s="55">
        <f t="shared" si="9"/>
        <v>0</v>
      </c>
      <c r="W34" s="55">
        <f t="shared" si="9"/>
        <v>0</v>
      </c>
      <c r="X34" s="55">
        <f t="shared" si="9"/>
        <v>0</v>
      </c>
      <c r="Y34" s="55"/>
      <c r="Z34" s="47">
        <f t="shared" si="0"/>
        <v>11000</v>
      </c>
      <c r="AA34" s="55">
        <f t="shared" si="9"/>
        <v>0</v>
      </c>
      <c r="AB34" s="55">
        <f t="shared" si="9"/>
        <v>0</v>
      </c>
      <c r="AC34" s="55">
        <f t="shared" si="9"/>
        <v>0</v>
      </c>
      <c r="AD34" s="55">
        <f t="shared" si="9"/>
        <v>0</v>
      </c>
      <c r="AE34" s="55">
        <f t="shared" si="9"/>
        <v>0</v>
      </c>
      <c r="AF34" s="55">
        <f t="shared" si="9"/>
        <v>0</v>
      </c>
      <c r="AG34" s="55">
        <f t="shared" si="9"/>
        <v>0</v>
      </c>
      <c r="AH34" s="55">
        <f t="shared" si="9"/>
        <v>0</v>
      </c>
      <c r="AI34" s="55">
        <f t="shared" si="9"/>
        <v>0</v>
      </c>
      <c r="AJ34" s="55">
        <f t="shared" si="9"/>
        <v>0</v>
      </c>
      <c r="AK34" s="55">
        <f t="shared" si="9"/>
        <v>0</v>
      </c>
      <c r="AL34" s="47">
        <f t="shared" si="1"/>
        <v>0</v>
      </c>
      <c r="AM34" s="47">
        <f t="shared" si="2"/>
        <v>11000</v>
      </c>
      <c r="AN34" s="55">
        <f t="shared" si="9"/>
        <v>4279</v>
      </c>
      <c r="AO34" s="47">
        <f t="shared" si="3"/>
        <v>15279</v>
      </c>
      <c r="AP34" s="56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</row>
    <row r="35" spans="1:78" s="58" customFormat="1" ht="40.5" hidden="1" customHeight="1" x14ac:dyDescent="0.25">
      <c r="A35" s="52"/>
      <c r="B35" s="52"/>
      <c r="C35" s="53"/>
      <c r="D35" s="54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47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47"/>
      <c r="AM35" s="60"/>
      <c r="AN35" s="55"/>
      <c r="AO35" s="60"/>
      <c r="AP35" s="56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</row>
    <row r="36" spans="1:78" s="58" customFormat="1" ht="43.5" customHeight="1" x14ac:dyDescent="0.25">
      <c r="A36" s="52"/>
      <c r="B36" s="52"/>
      <c r="C36" s="61" t="s">
        <v>89</v>
      </c>
      <c r="D36" s="54">
        <f>D34+D32+D24</f>
        <v>42.055555555555557</v>
      </c>
      <c r="E36" s="55"/>
      <c r="F36" s="55"/>
      <c r="G36" s="55"/>
      <c r="H36" s="55"/>
      <c r="I36" s="55">
        <f>I34+I32+I24</f>
        <v>616859.14704888896</v>
      </c>
      <c r="J36" s="55">
        <f t="shared" ref="J36:AN36" si="10">J34+J32+J24</f>
        <v>73900</v>
      </c>
      <c r="K36" s="55">
        <f t="shared" si="10"/>
        <v>21520</v>
      </c>
      <c r="L36" s="55">
        <f t="shared" si="10"/>
        <v>15105.69</v>
      </c>
      <c r="M36" s="55">
        <f t="shared" si="10"/>
        <v>0</v>
      </c>
      <c r="N36" s="55">
        <f t="shared" si="10"/>
        <v>0</v>
      </c>
      <c r="O36" s="55">
        <f t="shared" si="10"/>
        <v>0</v>
      </c>
      <c r="P36" s="55">
        <f t="shared" si="10"/>
        <v>0</v>
      </c>
      <c r="Q36" s="55">
        <f t="shared" si="10"/>
        <v>3116.67</v>
      </c>
      <c r="R36" s="55">
        <f t="shared" si="10"/>
        <v>0</v>
      </c>
      <c r="S36" s="55">
        <f t="shared" si="10"/>
        <v>916.67</v>
      </c>
      <c r="T36" s="55">
        <f t="shared" si="10"/>
        <v>0</v>
      </c>
      <c r="U36" s="55">
        <f t="shared" si="10"/>
        <v>0</v>
      </c>
      <c r="V36" s="55">
        <f t="shared" si="10"/>
        <v>0</v>
      </c>
      <c r="W36" s="55">
        <f t="shared" si="10"/>
        <v>0</v>
      </c>
      <c r="X36" s="55">
        <f t="shared" si="10"/>
        <v>0</v>
      </c>
      <c r="Y36" s="55"/>
      <c r="Z36" s="55">
        <f t="shared" si="0"/>
        <v>731418.17704888899</v>
      </c>
      <c r="AA36" s="55">
        <f t="shared" si="10"/>
        <v>0</v>
      </c>
      <c r="AB36" s="55">
        <f t="shared" si="10"/>
        <v>0</v>
      </c>
      <c r="AC36" s="55">
        <f t="shared" si="10"/>
        <v>0</v>
      </c>
      <c r="AD36" s="55">
        <f t="shared" si="10"/>
        <v>3500</v>
      </c>
      <c r="AE36" s="55">
        <f t="shared" si="10"/>
        <v>0</v>
      </c>
      <c r="AF36" s="55">
        <f t="shared" si="10"/>
        <v>51948.07</v>
      </c>
      <c r="AG36" s="55">
        <f t="shared" si="10"/>
        <v>0</v>
      </c>
      <c r="AH36" s="55">
        <f t="shared" si="10"/>
        <v>5057.18</v>
      </c>
      <c r="AI36" s="55">
        <f t="shared" si="10"/>
        <v>2000</v>
      </c>
      <c r="AJ36" s="55">
        <f t="shared" si="10"/>
        <v>1100</v>
      </c>
      <c r="AK36" s="55">
        <v>115571</v>
      </c>
      <c r="AL36" s="55">
        <f>AK36+AJ36+AI36+AH36+AF36+AD36+AC36+AB36</f>
        <v>179176.25</v>
      </c>
      <c r="AM36" s="55">
        <f>Z36+AL36</f>
        <v>910594.42704888899</v>
      </c>
      <c r="AN36" s="55">
        <f t="shared" si="10"/>
        <v>4279</v>
      </c>
      <c r="AO36" s="55">
        <f>AN36+AM36+AO35</f>
        <v>914873.42704888899</v>
      </c>
      <c r="AP36" s="56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</row>
    <row r="37" spans="1:78" s="35" customFormat="1" ht="30.75" customHeight="1" x14ac:dyDescent="0.25">
      <c r="I37" s="62"/>
      <c r="Z37" s="62"/>
      <c r="AF37" s="62"/>
      <c r="AH37" s="62"/>
      <c r="AL37" s="62"/>
      <c r="AP37" s="62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</row>
    <row r="38" spans="1:78" s="35" customFormat="1" ht="30.75" customHeight="1" x14ac:dyDescent="0.25">
      <c r="I38" s="62"/>
      <c r="Z38" s="62"/>
      <c r="AO38" s="62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</row>
    <row r="39" spans="1:78" s="35" customFormat="1" ht="30.75" customHeight="1" x14ac:dyDescent="0.25">
      <c r="M39" s="63"/>
      <c r="N39" s="63"/>
      <c r="O39" s="63"/>
      <c r="P39" s="63"/>
      <c r="Q39" s="50"/>
      <c r="R39" s="50"/>
      <c r="S39" s="50"/>
      <c r="T39" s="50"/>
      <c r="U39" s="50"/>
      <c r="V39" s="50"/>
      <c r="W39" s="63"/>
      <c r="X39" s="63"/>
      <c r="Y39" s="63"/>
      <c r="Z39" s="64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</row>
    <row r="40" spans="1:78" s="35" customFormat="1" ht="30.75" customHeight="1" x14ac:dyDescent="0.25">
      <c r="M40" s="63"/>
      <c r="N40" s="63"/>
      <c r="O40" s="63"/>
      <c r="P40" s="63"/>
      <c r="Q40" s="50"/>
      <c r="R40" s="50"/>
      <c r="S40" s="50"/>
      <c r="T40" s="50"/>
      <c r="U40" s="50"/>
      <c r="V40" s="50"/>
      <c r="W40" s="63"/>
      <c r="X40" s="63"/>
      <c r="Y40" s="63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0"/>
    </row>
    <row r="41" spans="1:78" s="35" customFormat="1" ht="30.75" customHeight="1" x14ac:dyDescent="0.25">
      <c r="C41" s="65" t="s">
        <v>90</v>
      </c>
      <c r="D41" s="65"/>
      <c r="E41" s="65"/>
      <c r="F41" s="65" t="s">
        <v>81</v>
      </c>
      <c r="G41" s="65"/>
      <c r="Q41" s="50"/>
      <c r="R41" s="50"/>
      <c r="S41" s="50"/>
      <c r="T41" s="50"/>
      <c r="U41" s="50"/>
      <c r="V41" s="50"/>
      <c r="W41" s="63"/>
      <c r="X41" s="63"/>
      <c r="Y41" s="63"/>
      <c r="Z41" s="64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</row>
    <row r="42" spans="1:78" s="40" customFormat="1" ht="30.75" customHeight="1" x14ac:dyDescent="0.3">
      <c r="M42" s="38"/>
      <c r="N42" s="38"/>
      <c r="O42" s="38"/>
      <c r="P42" s="38"/>
      <c r="Q42" s="39"/>
      <c r="R42" s="39"/>
      <c r="S42" s="39"/>
      <c r="T42" s="39"/>
      <c r="U42" s="39"/>
      <c r="V42" s="39"/>
      <c r="W42" s="38"/>
      <c r="X42" s="38"/>
      <c r="Y42" s="38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</row>
    <row r="43" spans="1:78" s="40" customFormat="1" ht="30.75" customHeight="1" x14ac:dyDescent="0.3">
      <c r="M43" s="38"/>
      <c r="N43" s="38"/>
      <c r="O43" s="38"/>
      <c r="P43" s="38"/>
      <c r="Q43" s="39"/>
      <c r="R43" s="39"/>
      <c r="S43" s="39"/>
      <c r="T43" s="39"/>
      <c r="U43" s="39"/>
      <c r="V43" s="39"/>
      <c r="W43" s="38"/>
      <c r="X43" s="38"/>
      <c r="Y43" s="38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</row>
    <row r="44" spans="1:78" ht="26.25" x14ac:dyDescent="0.4">
      <c r="A44" s="111" t="s">
        <v>57</v>
      </c>
      <c r="B44" s="111"/>
      <c r="C44" s="111"/>
      <c r="D44" s="1"/>
      <c r="E44" s="1"/>
      <c r="F44" s="1"/>
      <c r="G44" s="1"/>
      <c r="H44" s="1"/>
      <c r="I44" s="1"/>
      <c r="M44" s="3"/>
      <c r="N44" s="3"/>
      <c r="O44" s="3"/>
      <c r="P44" s="3"/>
      <c r="Q44" s="2"/>
      <c r="R44" s="2"/>
      <c r="S44" s="2"/>
      <c r="T44" s="2"/>
      <c r="U44" s="2"/>
      <c r="V44" s="2"/>
      <c r="W44" s="3"/>
      <c r="X44" s="3"/>
      <c r="Y44" s="3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</row>
    <row r="45" spans="1:78" ht="30" customHeight="1" x14ac:dyDescent="0.25">
      <c r="A45" s="21" t="s">
        <v>73</v>
      </c>
      <c r="B45" s="16"/>
      <c r="C45" s="16"/>
      <c r="D45" s="16"/>
      <c r="E45" s="16"/>
      <c r="F45" s="16"/>
      <c r="G45" s="18"/>
      <c r="H45" s="16"/>
      <c r="I45" s="16"/>
      <c r="J45" s="16"/>
      <c r="K45" s="16"/>
      <c r="L45" s="6"/>
      <c r="M45" s="5"/>
      <c r="N45" s="5"/>
      <c r="O45" s="5"/>
      <c r="P45" s="5"/>
      <c r="Q45" s="4"/>
      <c r="R45" s="4"/>
      <c r="S45" s="4"/>
      <c r="T45" s="2"/>
      <c r="U45" s="2"/>
      <c r="V45" s="2"/>
      <c r="W45" s="3"/>
      <c r="X45" s="3"/>
      <c r="Y45" s="3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</row>
    <row r="46" spans="1:78" ht="23.25" customHeight="1" x14ac:dyDescent="0.25">
      <c r="A46" s="118" t="s">
        <v>53</v>
      </c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</row>
    <row r="47" spans="1:78" ht="15.75" x14ac:dyDescent="0.25">
      <c r="A47" s="119" t="s">
        <v>8</v>
      </c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6"/>
      <c r="M47" s="7"/>
      <c r="N47" s="7"/>
      <c r="O47" s="7"/>
      <c r="P47" s="7"/>
      <c r="Q47" s="7"/>
      <c r="R47" s="7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</row>
    <row r="48" spans="1:78" ht="15.75" customHeight="1" x14ac:dyDescent="0.25">
      <c r="A48" s="116" t="s">
        <v>9</v>
      </c>
      <c r="B48" s="116"/>
      <c r="C48" s="116"/>
      <c r="D48" s="116"/>
      <c r="E48" s="116"/>
      <c r="F48" s="116"/>
      <c r="G48" s="116"/>
      <c r="H48" s="116"/>
      <c r="I48" s="116"/>
      <c r="M48" s="7"/>
      <c r="N48" s="7"/>
      <c r="O48" s="7"/>
      <c r="P48" s="7"/>
      <c r="Q48" s="7"/>
      <c r="R48" s="7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</row>
    <row r="49" spans="1:78" ht="18.75" x14ac:dyDescent="0.3">
      <c r="A49" s="22" t="s">
        <v>56</v>
      </c>
      <c r="B49" s="22"/>
      <c r="C49" s="22"/>
      <c r="D49" s="22"/>
      <c r="E49" s="22"/>
      <c r="F49" s="22"/>
      <c r="G49" s="22"/>
      <c r="H49" s="22"/>
      <c r="I49" s="22"/>
      <c r="J49" s="8"/>
      <c r="K49" s="8"/>
      <c r="L49" s="8"/>
      <c r="M49" s="7"/>
      <c r="N49" s="7"/>
      <c r="O49" s="7"/>
      <c r="P49" s="7"/>
      <c r="Q49" s="7"/>
      <c r="R49" s="7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</row>
    <row r="50" spans="1:78" ht="18.75" x14ac:dyDescent="0.3">
      <c r="J50" s="8"/>
      <c r="K50" s="8"/>
      <c r="L50" s="8"/>
      <c r="M50" s="7"/>
      <c r="N50" s="7"/>
      <c r="O50" s="7"/>
      <c r="P50" s="7"/>
      <c r="Q50" s="7"/>
      <c r="R50" s="7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</row>
    <row r="51" spans="1:78" ht="18.75" x14ac:dyDescent="0.3">
      <c r="J51" s="7"/>
      <c r="K51" s="117"/>
      <c r="L51" s="117"/>
      <c r="M51" s="117"/>
      <c r="N51" s="12"/>
      <c r="O51" s="12"/>
      <c r="P51" s="12"/>
      <c r="Q51" s="7"/>
      <c r="R51" s="7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</row>
    <row r="52" spans="1:78" x14ac:dyDescent="0.25"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</row>
    <row r="53" spans="1:78" x14ac:dyDescent="0.25"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</row>
    <row r="54" spans="1:78" x14ac:dyDescent="0.25"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</row>
    <row r="55" spans="1:78" x14ac:dyDescent="0.25">
      <c r="J55" s="13"/>
      <c r="K55" s="13"/>
      <c r="L55" s="13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</row>
    <row r="56" spans="1:78" x14ac:dyDescent="0.25">
      <c r="J56" s="120"/>
      <c r="K56" s="120"/>
      <c r="L56" s="120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</row>
    <row r="57" spans="1:78" x14ac:dyDescent="0.25">
      <c r="J57" s="120"/>
      <c r="K57" s="120"/>
      <c r="L57" s="120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</row>
    <row r="58" spans="1:78" x14ac:dyDescent="0.25">
      <c r="J58" s="13"/>
      <c r="K58" s="13"/>
      <c r="L58" s="13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</row>
    <row r="59" spans="1:78" x14ac:dyDescent="0.25">
      <c r="J59" s="121"/>
      <c r="K59" s="121"/>
      <c r="L59" s="9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</row>
    <row r="60" spans="1:78" x14ac:dyDescent="0.25">
      <c r="J60" s="9"/>
      <c r="K60" s="9"/>
      <c r="L60" s="9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</row>
    <row r="61" spans="1:78" x14ac:dyDescent="0.25"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</row>
    <row r="65" spans="4:7" ht="15.75" x14ac:dyDescent="0.25">
      <c r="D65" s="114"/>
      <c r="E65" s="115"/>
      <c r="F65" s="115"/>
      <c r="G65" s="17"/>
    </row>
    <row r="66" spans="4:7" x14ac:dyDescent="0.25">
      <c r="D66" s="14"/>
      <c r="E66" s="15"/>
      <c r="F66" s="15"/>
      <c r="G66" s="15"/>
    </row>
    <row r="67" spans="4:7" ht="15.75" x14ac:dyDescent="0.25">
      <c r="D67" s="1"/>
      <c r="E67" s="1"/>
      <c r="F67" s="1"/>
      <c r="G67" s="1"/>
    </row>
  </sheetData>
  <mergeCells count="71">
    <mergeCell ref="AP12:AP15"/>
    <mergeCell ref="AM12:AM15"/>
    <mergeCell ref="AN12:AN15"/>
    <mergeCell ref="AO12:AO15"/>
    <mergeCell ref="AL12:AL15"/>
    <mergeCell ref="D65:F65"/>
    <mergeCell ref="A48:I48"/>
    <mergeCell ref="K51:M51"/>
    <mergeCell ref="A46:AO46"/>
    <mergeCell ref="A47:K47"/>
    <mergeCell ref="J56:L56"/>
    <mergeCell ref="J57:L57"/>
    <mergeCell ref="J59:K59"/>
    <mergeCell ref="A44:C44"/>
    <mergeCell ref="AJ13:AJ15"/>
    <mergeCell ref="AK13:AK15"/>
    <mergeCell ref="M14:M15"/>
    <mergeCell ref="N14:N15"/>
    <mergeCell ref="O14:O15"/>
    <mergeCell ref="P14:P15"/>
    <mergeCell ref="AB14:AB15"/>
    <mergeCell ref="G13:G15"/>
    <mergeCell ref="AC14:AC15"/>
    <mergeCell ref="W13:W15"/>
    <mergeCell ref="AE14:AE15"/>
    <mergeCell ref="F13:F15"/>
    <mergeCell ref="H13:H15"/>
    <mergeCell ref="AG14:AG15"/>
    <mergeCell ref="AH14:AH15"/>
    <mergeCell ref="I13:I15"/>
    <mergeCell ref="J13:J15"/>
    <mergeCell ref="AF14:AF15"/>
    <mergeCell ref="X13:X15"/>
    <mergeCell ref="AA13:AA15"/>
    <mergeCell ref="AB13:AC13"/>
    <mergeCell ref="Z12:Z15"/>
    <mergeCell ref="AA12:AK12"/>
    <mergeCell ref="AD13:AD15"/>
    <mergeCell ref="AE13:AF13"/>
    <mergeCell ref="AG13:AH13"/>
    <mergeCell ref="AI13:AI15"/>
    <mergeCell ref="A12:A15"/>
    <mergeCell ref="B12:B15"/>
    <mergeCell ref="C12:C15"/>
    <mergeCell ref="D12:D15"/>
    <mergeCell ref="E12:W12"/>
    <mergeCell ref="M13:N13"/>
    <mergeCell ref="O13:P13"/>
    <mergeCell ref="Q13:Q15"/>
    <mergeCell ref="R13:R15"/>
    <mergeCell ref="S13:S15"/>
    <mergeCell ref="T13:T15"/>
    <mergeCell ref="U13:U15"/>
    <mergeCell ref="V13:V15"/>
    <mergeCell ref="K13:K15"/>
    <mergeCell ref="L13:L15"/>
    <mergeCell ref="E13:E15"/>
    <mergeCell ref="AL1:AO1"/>
    <mergeCell ref="M11:V11"/>
    <mergeCell ref="B9:AO9"/>
    <mergeCell ref="B10:AO10"/>
    <mergeCell ref="B3:H3"/>
    <mergeCell ref="B4:H4"/>
    <mergeCell ref="B5:H5"/>
    <mergeCell ref="B7:H7"/>
    <mergeCell ref="Z3:AP3"/>
    <mergeCell ref="Z4:AP4"/>
    <mergeCell ref="Z5:AP5"/>
    <mergeCell ref="Z6:AP6"/>
    <mergeCell ref="Z8:AP8"/>
    <mergeCell ref="AH7:AO7"/>
  </mergeCells>
  <pageMargins left="0.55118110236220474" right="0.51181102362204722" top="0.47244094488188981" bottom="0.43307086614173229" header="0.31496062992125984" footer="0.31496062992125984"/>
  <pageSetup paperSize="9" scale="32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view="pageBreakPreview" zoomScale="120" zoomScaleNormal="100" zoomScaleSheetLayoutView="120" workbookViewId="0">
      <selection activeCell="D2" sqref="D2"/>
    </sheetView>
  </sheetViews>
  <sheetFormatPr defaultRowHeight="15.75" x14ac:dyDescent="0.25"/>
  <cols>
    <col min="1" max="1" width="10.5703125" style="79" customWidth="1"/>
    <col min="2" max="2" width="14" style="79" customWidth="1"/>
    <col min="3" max="3" width="12.85546875" style="79" customWidth="1"/>
    <col min="4" max="4" width="13.5703125" style="79" customWidth="1"/>
    <col min="5" max="16384" width="9.140625" style="79"/>
  </cols>
  <sheetData>
    <row r="1" spans="1:8" x14ac:dyDescent="0.25">
      <c r="A1" s="124" t="s">
        <v>187</v>
      </c>
      <c r="B1" s="124"/>
      <c r="C1" s="124"/>
      <c r="D1" s="124"/>
      <c r="E1" s="124"/>
      <c r="F1" s="124"/>
      <c r="G1" s="124"/>
      <c r="H1" s="124"/>
    </row>
    <row r="2" spans="1:8" x14ac:dyDescent="0.25">
      <c r="A2" s="80"/>
      <c r="B2" s="80"/>
      <c r="C2" s="80"/>
      <c r="D2" s="80"/>
      <c r="E2" s="80"/>
      <c r="F2" s="80"/>
      <c r="G2" s="80"/>
      <c r="H2" s="80"/>
    </row>
    <row r="3" spans="1:8" ht="15.75" customHeight="1" x14ac:dyDescent="0.25">
      <c r="A3" s="90"/>
      <c r="B3" s="126" t="s">
        <v>188</v>
      </c>
      <c r="C3" s="126"/>
      <c r="D3" s="126"/>
      <c r="E3" s="126"/>
      <c r="F3" s="126"/>
      <c r="G3" s="126"/>
      <c r="H3" s="126"/>
    </row>
    <row r="4" spans="1:8" x14ac:dyDescent="0.25">
      <c r="A4" s="70"/>
      <c r="B4" s="127" t="s">
        <v>189</v>
      </c>
      <c r="C4" s="128"/>
      <c r="D4" s="128"/>
      <c r="E4" s="128"/>
      <c r="F4" s="128"/>
      <c r="G4" s="128"/>
      <c r="H4" s="129"/>
    </row>
    <row r="5" spans="1:8" ht="78.75" x14ac:dyDescent="0.25">
      <c r="A5" s="69" t="s">
        <v>107</v>
      </c>
      <c r="B5" s="69" t="s">
        <v>72</v>
      </c>
      <c r="C5" s="69" t="s">
        <v>74</v>
      </c>
      <c r="D5" s="69" t="s">
        <v>108</v>
      </c>
      <c r="E5" s="69" t="s">
        <v>109</v>
      </c>
      <c r="F5" s="69" t="s">
        <v>110</v>
      </c>
      <c r="G5" s="69" t="s">
        <v>111</v>
      </c>
      <c r="H5" s="69" t="s">
        <v>112</v>
      </c>
    </row>
    <row r="6" spans="1:8" x14ac:dyDescent="0.25">
      <c r="A6" s="69">
        <v>1</v>
      </c>
      <c r="B6" s="69">
        <v>2</v>
      </c>
      <c r="C6" s="69">
        <v>3</v>
      </c>
      <c r="D6" s="69">
        <v>4</v>
      </c>
      <c r="E6" s="69">
        <v>5</v>
      </c>
      <c r="F6" s="69">
        <v>6</v>
      </c>
      <c r="G6" s="69">
        <v>7</v>
      </c>
      <c r="H6" s="69">
        <v>8</v>
      </c>
    </row>
    <row r="7" spans="1:8" ht="63.75" customHeight="1" x14ac:dyDescent="0.25">
      <c r="A7" s="71" t="s">
        <v>85</v>
      </c>
      <c r="B7" s="73" t="s">
        <v>120</v>
      </c>
      <c r="C7" s="73" t="s">
        <v>113</v>
      </c>
      <c r="D7" s="70" t="s">
        <v>114</v>
      </c>
      <c r="E7" s="75">
        <v>11</v>
      </c>
      <c r="F7" s="75">
        <v>1</v>
      </c>
      <c r="G7" s="74" t="s">
        <v>116</v>
      </c>
      <c r="H7" s="74" t="s">
        <v>117</v>
      </c>
    </row>
    <row r="8" spans="1:8" ht="63.75" customHeight="1" x14ac:dyDescent="0.25">
      <c r="A8" s="71" t="s">
        <v>85</v>
      </c>
      <c r="B8" s="73" t="s">
        <v>120</v>
      </c>
      <c r="C8" s="73" t="s">
        <v>113</v>
      </c>
      <c r="D8" s="70" t="s">
        <v>121</v>
      </c>
      <c r="E8" s="75" t="s">
        <v>163</v>
      </c>
      <c r="F8" s="75">
        <v>1</v>
      </c>
      <c r="G8" s="74" t="s">
        <v>165</v>
      </c>
      <c r="H8" s="74" t="s">
        <v>119</v>
      </c>
    </row>
    <row r="9" spans="1:8" ht="63.75" customHeight="1" x14ac:dyDescent="0.25">
      <c r="A9" s="71" t="s">
        <v>85</v>
      </c>
      <c r="B9" s="73" t="s">
        <v>120</v>
      </c>
      <c r="C9" s="73" t="s">
        <v>113</v>
      </c>
      <c r="D9" s="73" t="s">
        <v>121</v>
      </c>
      <c r="E9" s="75" t="s">
        <v>171</v>
      </c>
      <c r="F9" s="75">
        <v>1</v>
      </c>
      <c r="G9" s="74" t="s">
        <v>123</v>
      </c>
      <c r="H9" s="74" t="s">
        <v>119</v>
      </c>
    </row>
    <row r="10" spans="1:8" ht="63.75" customHeight="1" x14ac:dyDescent="0.25">
      <c r="A10" s="71" t="s">
        <v>85</v>
      </c>
      <c r="B10" s="73" t="s">
        <v>120</v>
      </c>
      <c r="C10" s="73" t="s">
        <v>113</v>
      </c>
      <c r="D10" s="70" t="s">
        <v>122</v>
      </c>
      <c r="E10" s="75">
        <v>11</v>
      </c>
      <c r="F10" s="75">
        <v>1</v>
      </c>
      <c r="G10" s="74" t="s">
        <v>119</v>
      </c>
      <c r="H10" s="74" t="s">
        <v>119</v>
      </c>
    </row>
    <row r="11" spans="1:8" ht="63.75" customHeight="1" x14ac:dyDescent="0.25">
      <c r="A11" s="71" t="s">
        <v>85</v>
      </c>
      <c r="B11" s="74" t="s">
        <v>124</v>
      </c>
      <c r="C11" s="73" t="s">
        <v>113</v>
      </c>
      <c r="D11" s="70" t="s">
        <v>114</v>
      </c>
      <c r="E11" s="75">
        <v>10</v>
      </c>
      <c r="F11" s="75">
        <v>1</v>
      </c>
      <c r="G11" s="74" t="s">
        <v>116</v>
      </c>
      <c r="H11" s="74" t="s">
        <v>117</v>
      </c>
    </row>
    <row r="12" spans="1:8" ht="63.75" customHeight="1" x14ac:dyDescent="0.25">
      <c r="A12" s="71" t="s">
        <v>85</v>
      </c>
      <c r="B12" s="81" t="s">
        <v>125</v>
      </c>
      <c r="C12" s="73" t="s">
        <v>113</v>
      </c>
      <c r="D12" s="73" t="s">
        <v>114</v>
      </c>
      <c r="E12" s="75" t="s">
        <v>138</v>
      </c>
      <c r="F12" s="75">
        <v>1</v>
      </c>
      <c r="G12" s="74" t="s">
        <v>116</v>
      </c>
      <c r="H12" s="74" t="s">
        <v>119</v>
      </c>
    </row>
    <row r="13" spans="1:8" ht="63.75" customHeight="1" x14ac:dyDescent="0.25">
      <c r="A13" s="74" t="s">
        <v>85</v>
      </c>
      <c r="B13" s="74" t="s">
        <v>125</v>
      </c>
      <c r="C13" s="73" t="s">
        <v>113</v>
      </c>
      <c r="D13" s="73" t="s">
        <v>126</v>
      </c>
      <c r="E13" s="74" t="s">
        <v>138</v>
      </c>
      <c r="F13" s="74">
        <v>1</v>
      </c>
      <c r="G13" s="74" t="s">
        <v>119</v>
      </c>
      <c r="H13" s="74" t="s">
        <v>119</v>
      </c>
    </row>
    <row r="14" spans="1:8" ht="63.75" customHeight="1" x14ac:dyDescent="0.25">
      <c r="A14" s="74" t="s">
        <v>85</v>
      </c>
      <c r="B14" s="74" t="s">
        <v>128</v>
      </c>
      <c r="C14" s="73" t="s">
        <v>113</v>
      </c>
      <c r="D14" s="73" t="s">
        <v>114</v>
      </c>
      <c r="E14" s="74" t="s">
        <v>115</v>
      </c>
      <c r="F14" s="74">
        <v>1</v>
      </c>
      <c r="G14" s="74" t="s">
        <v>116</v>
      </c>
      <c r="H14" s="74" t="s">
        <v>117</v>
      </c>
    </row>
    <row r="15" spans="1:8" ht="63.75" customHeight="1" x14ac:dyDescent="0.25">
      <c r="A15" s="74" t="s">
        <v>85</v>
      </c>
      <c r="B15" s="74" t="s">
        <v>128</v>
      </c>
      <c r="C15" s="73" t="s">
        <v>113</v>
      </c>
      <c r="D15" s="73" t="s">
        <v>173</v>
      </c>
      <c r="E15" s="74" t="s">
        <v>115</v>
      </c>
      <c r="F15" s="74">
        <v>1</v>
      </c>
      <c r="G15" s="74" t="s">
        <v>119</v>
      </c>
      <c r="H15" s="74" t="s">
        <v>119</v>
      </c>
    </row>
    <row r="16" spans="1:8" ht="63.75" customHeight="1" x14ac:dyDescent="0.25">
      <c r="A16" s="74" t="s">
        <v>85</v>
      </c>
      <c r="B16" s="74" t="s">
        <v>128</v>
      </c>
      <c r="C16" s="73" t="s">
        <v>113</v>
      </c>
      <c r="D16" s="73" t="s">
        <v>173</v>
      </c>
      <c r="E16" s="74" t="s">
        <v>164</v>
      </c>
      <c r="F16" s="74">
        <v>1</v>
      </c>
      <c r="G16" s="74" t="s">
        <v>119</v>
      </c>
      <c r="H16" s="74" t="s">
        <v>119</v>
      </c>
    </row>
    <row r="17" spans="1:8" ht="63.75" customHeight="1" x14ac:dyDescent="0.25">
      <c r="A17" s="74" t="s">
        <v>85</v>
      </c>
      <c r="B17" s="74" t="s">
        <v>128</v>
      </c>
      <c r="C17" s="73" t="s">
        <v>113</v>
      </c>
      <c r="D17" s="73" t="s">
        <v>174</v>
      </c>
      <c r="E17" s="74" t="s">
        <v>115</v>
      </c>
      <c r="F17" s="74">
        <v>1</v>
      </c>
      <c r="G17" s="74" t="s">
        <v>119</v>
      </c>
      <c r="H17" s="74" t="s">
        <v>119</v>
      </c>
    </row>
    <row r="18" spans="1:8" ht="63.75" customHeight="1" x14ac:dyDescent="0.25">
      <c r="A18" s="74" t="s">
        <v>85</v>
      </c>
      <c r="B18" s="74" t="s">
        <v>130</v>
      </c>
      <c r="C18" s="73" t="s">
        <v>113</v>
      </c>
      <c r="D18" s="73" t="s">
        <v>114</v>
      </c>
      <c r="E18" s="74" t="s">
        <v>129</v>
      </c>
      <c r="F18" s="74">
        <v>1</v>
      </c>
      <c r="G18" s="74" t="s">
        <v>116</v>
      </c>
      <c r="H18" s="74" t="s">
        <v>117</v>
      </c>
    </row>
    <row r="19" spans="1:8" ht="63.75" customHeight="1" x14ac:dyDescent="0.25">
      <c r="A19" s="71" t="s">
        <v>85</v>
      </c>
      <c r="B19" s="69" t="s">
        <v>132</v>
      </c>
      <c r="C19" s="70" t="s">
        <v>113</v>
      </c>
      <c r="D19" s="70" t="s">
        <v>114</v>
      </c>
      <c r="E19" s="74" t="s">
        <v>118</v>
      </c>
      <c r="F19" s="74">
        <v>1</v>
      </c>
      <c r="G19" s="74" t="s">
        <v>116</v>
      </c>
      <c r="H19" s="74" t="s">
        <v>117</v>
      </c>
    </row>
    <row r="20" spans="1:8" ht="63.75" customHeight="1" x14ac:dyDescent="0.25">
      <c r="A20" s="74" t="s">
        <v>85</v>
      </c>
      <c r="B20" s="74" t="s">
        <v>133</v>
      </c>
      <c r="C20" s="73" t="s">
        <v>113</v>
      </c>
      <c r="D20" s="73" t="s">
        <v>114</v>
      </c>
      <c r="E20" s="74" t="s">
        <v>164</v>
      </c>
      <c r="F20" s="74">
        <v>1</v>
      </c>
      <c r="G20" s="74" t="s">
        <v>116</v>
      </c>
      <c r="H20" s="74" t="s">
        <v>117</v>
      </c>
    </row>
    <row r="21" spans="1:8" ht="63.75" customHeight="1" x14ac:dyDescent="0.25">
      <c r="A21" s="74" t="s">
        <v>85</v>
      </c>
      <c r="B21" s="74" t="s">
        <v>133</v>
      </c>
      <c r="C21" s="73" t="s">
        <v>113</v>
      </c>
      <c r="D21" s="73" t="s">
        <v>175</v>
      </c>
      <c r="E21" s="74" t="s">
        <v>172</v>
      </c>
      <c r="F21" s="74">
        <v>1</v>
      </c>
      <c r="G21" s="74" t="s">
        <v>119</v>
      </c>
      <c r="H21" s="74" t="s">
        <v>119</v>
      </c>
    </row>
    <row r="22" spans="1:8" ht="63.75" customHeight="1" x14ac:dyDescent="0.25">
      <c r="A22" s="74" t="s">
        <v>85</v>
      </c>
      <c r="B22" s="74" t="s">
        <v>134</v>
      </c>
      <c r="C22" s="73" t="s">
        <v>113</v>
      </c>
      <c r="D22" s="73" t="s">
        <v>114</v>
      </c>
      <c r="E22" s="74" t="s">
        <v>163</v>
      </c>
      <c r="F22" s="74">
        <v>1</v>
      </c>
      <c r="G22" s="74" t="s">
        <v>116</v>
      </c>
      <c r="H22" s="74" t="s">
        <v>117</v>
      </c>
    </row>
    <row r="23" spans="1:8" ht="63.75" customHeight="1" x14ac:dyDescent="0.25">
      <c r="A23" s="74" t="s">
        <v>85</v>
      </c>
      <c r="B23" s="74" t="s">
        <v>135</v>
      </c>
      <c r="C23" s="73" t="s">
        <v>113</v>
      </c>
      <c r="D23" s="73" t="s">
        <v>186</v>
      </c>
      <c r="E23" s="74">
        <v>10</v>
      </c>
      <c r="F23" s="74">
        <v>1</v>
      </c>
      <c r="G23" s="74" t="s">
        <v>119</v>
      </c>
      <c r="H23" s="74" t="s">
        <v>119</v>
      </c>
    </row>
    <row r="24" spans="1:8" ht="63.75" customHeight="1" x14ac:dyDescent="0.25">
      <c r="A24" s="74" t="s">
        <v>85</v>
      </c>
      <c r="B24" s="74" t="s">
        <v>135</v>
      </c>
      <c r="C24" s="73" t="s">
        <v>113</v>
      </c>
      <c r="D24" s="73" t="s">
        <v>136</v>
      </c>
      <c r="E24" s="74" t="s">
        <v>172</v>
      </c>
      <c r="F24" s="74">
        <v>1</v>
      </c>
      <c r="G24" s="74" t="s">
        <v>119</v>
      </c>
      <c r="H24" s="74" t="s">
        <v>119</v>
      </c>
    </row>
    <row r="25" spans="1:8" ht="63.75" customHeight="1" x14ac:dyDescent="0.25">
      <c r="A25" s="74" t="s">
        <v>85</v>
      </c>
      <c r="B25" s="74" t="s">
        <v>137</v>
      </c>
      <c r="C25" s="73" t="s">
        <v>113</v>
      </c>
      <c r="D25" s="73" t="s">
        <v>114</v>
      </c>
      <c r="E25" s="74" t="s">
        <v>171</v>
      </c>
      <c r="F25" s="74">
        <v>1</v>
      </c>
      <c r="G25" s="74" t="s">
        <v>116</v>
      </c>
      <c r="H25" s="74" t="s">
        <v>117</v>
      </c>
    </row>
    <row r="26" spans="1:8" ht="63.75" customHeight="1" x14ac:dyDescent="0.25">
      <c r="A26" s="74" t="s">
        <v>85</v>
      </c>
      <c r="B26" s="74" t="s">
        <v>137</v>
      </c>
      <c r="C26" s="73" t="s">
        <v>113</v>
      </c>
      <c r="D26" s="73" t="s">
        <v>139</v>
      </c>
      <c r="E26" s="74">
        <v>10</v>
      </c>
      <c r="F26" s="74">
        <v>1</v>
      </c>
      <c r="G26" s="74" t="s">
        <v>119</v>
      </c>
      <c r="H26" s="74" t="s">
        <v>119</v>
      </c>
    </row>
    <row r="27" spans="1:8" ht="63.75" customHeight="1" x14ac:dyDescent="0.25">
      <c r="A27" s="74" t="s">
        <v>85</v>
      </c>
      <c r="B27" s="74" t="s">
        <v>137</v>
      </c>
      <c r="C27" s="73" t="s">
        <v>113</v>
      </c>
      <c r="D27" s="73" t="s">
        <v>139</v>
      </c>
      <c r="E27" s="74" t="s">
        <v>171</v>
      </c>
      <c r="F27" s="74">
        <v>1</v>
      </c>
      <c r="G27" s="74" t="s">
        <v>119</v>
      </c>
      <c r="H27" s="74" t="s">
        <v>119</v>
      </c>
    </row>
    <row r="28" spans="1:8" ht="63.75" customHeight="1" x14ac:dyDescent="0.25">
      <c r="A28" s="74" t="s">
        <v>85</v>
      </c>
      <c r="B28" s="74" t="s">
        <v>168</v>
      </c>
      <c r="C28" s="73" t="s">
        <v>113</v>
      </c>
      <c r="D28" s="73" t="s">
        <v>140</v>
      </c>
      <c r="E28" s="74">
        <v>11</v>
      </c>
      <c r="F28" s="74">
        <v>1</v>
      </c>
      <c r="G28" s="74" t="s">
        <v>119</v>
      </c>
      <c r="H28" s="74" t="s">
        <v>119</v>
      </c>
    </row>
    <row r="29" spans="1:8" ht="63.75" customHeight="1" x14ac:dyDescent="0.25">
      <c r="A29" s="74" t="s">
        <v>85</v>
      </c>
      <c r="B29" s="74" t="s">
        <v>166</v>
      </c>
      <c r="C29" s="73" t="s">
        <v>113</v>
      </c>
      <c r="D29" s="73" t="s">
        <v>114</v>
      </c>
      <c r="E29" s="74" t="s">
        <v>127</v>
      </c>
      <c r="F29" s="74">
        <v>1</v>
      </c>
      <c r="G29" s="74" t="s">
        <v>116</v>
      </c>
      <c r="H29" s="74" t="s">
        <v>117</v>
      </c>
    </row>
    <row r="30" spans="1:8" ht="63.75" customHeight="1" x14ac:dyDescent="0.25">
      <c r="A30" s="86" t="s">
        <v>85</v>
      </c>
      <c r="B30" s="86" t="s">
        <v>141</v>
      </c>
      <c r="C30" s="87" t="s">
        <v>113</v>
      </c>
      <c r="D30" s="88" t="s">
        <v>176</v>
      </c>
      <c r="E30" s="86" t="s">
        <v>118</v>
      </c>
      <c r="F30" s="86">
        <v>1</v>
      </c>
      <c r="G30" s="74" t="s">
        <v>119</v>
      </c>
      <c r="H30" s="74" t="s">
        <v>119</v>
      </c>
    </row>
    <row r="31" spans="1:8" ht="63.75" customHeight="1" x14ac:dyDescent="0.25">
      <c r="A31" s="86" t="s">
        <v>85</v>
      </c>
      <c r="B31" s="86" t="s">
        <v>185</v>
      </c>
      <c r="C31" s="87" t="s">
        <v>113</v>
      </c>
      <c r="D31" s="89" t="s">
        <v>184</v>
      </c>
      <c r="E31" s="74" t="s">
        <v>127</v>
      </c>
      <c r="F31" s="74">
        <v>1</v>
      </c>
      <c r="G31" s="74" t="s">
        <v>119</v>
      </c>
      <c r="H31" s="74" t="s">
        <v>119</v>
      </c>
    </row>
    <row r="32" spans="1:8" ht="63.75" customHeight="1" x14ac:dyDescent="0.25">
      <c r="A32" s="74" t="s">
        <v>85</v>
      </c>
      <c r="B32" s="74" t="s">
        <v>142</v>
      </c>
      <c r="C32" s="73" t="s">
        <v>113</v>
      </c>
      <c r="D32" s="73" t="s">
        <v>143</v>
      </c>
      <c r="E32" s="74" t="s">
        <v>118</v>
      </c>
      <c r="F32" s="74">
        <v>1</v>
      </c>
      <c r="G32" s="74" t="s">
        <v>119</v>
      </c>
      <c r="H32" s="74" t="s">
        <v>119</v>
      </c>
    </row>
    <row r="33" spans="1:8" ht="63.75" customHeight="1" x14ac:dyDescent="0.25">
      <c r="A33" s="74" t="s">
        <v>85</v>
      </c>
      <c r="B33" s="74" t="s">
        <v>142</v>
      </c>
      <c r="C33" s="73" t="s">
        <v>113</v>
      </c>
      <c r="D33" s="73" t="s">
        <v>143</v>
      </c>
      <c r="E33" s="74" t="s">
        <v>129</v>
      </c>
      <c r="F33" s="74">
        <v>1</v>
      </c>
      <c r="G33" s="74" t="s">
        <v>119</v>
      </c>
      <c r="H33" s="74" t="s">
        <v>119</v>
      </c>
    </row>
    <row r="34" spans="1:8" ht="63.75" customHeight="1" x14ac:dyDescent="0.25">
      <c r="A34" s="74" t="s">
        <v>85</v>
      </c>
      <c r="B34" s="74" t="s">
        <v>144</v>
      </c>
      <c r="C34" s="73" t="s">
        <v>113</v>
      </c>
      <c r="D34" s="73" t="s">
        <v>114</v>
      </c>
      <c r="E34" s="74" t="s">
        <v>172</v>
      </c>
      <c r="F34" s="74">
        <v>1</v>
      </c>
      <c r="G34" s="74" t="s">
        <v>116</v>
      </c>
      <c r="H34" s="74" t="s">
        <v>117</v>
      </c>
    </row>
    <row r="35" spans="1:8" ht="63.75" customHeight="1" x14ac:dyDescent="0.25">
      <c r="A35" s="74" t="s">
        <v>85</v>
      </c>
      <c r="B35" s="74" t="s">
        <v>183</v>
      </c>
      <c r="C35" s="73" t="s">
        <v>113</v>
      </c>
      <c r="D35" s="73" t="s">
        <v>167</v>
      </c>
      <c r="E35" s="74" t="s">
        <v>164</v>
      </c>
      <c r="F35" s="74">
        <v>1</v>
      </c>
      <c r="G35" s="74" t="s">
        <v>119</v>
      </c>
      <c r="H35" s="74" t="s">
        <v>119</v>
      </c>
    </row>
    <row r="36" spans="1:8" ht="63.75" customHeight="1" x14ac:dyDescent="0.25">
      <c r="A36" s="74" t="s">
        <v>85</v>
      </c>
      <c r="B36" s="74" t="s">
        <v>183</v>
      </c>
      <c r="C36" s="73" t="s">
        <v>113</v>
      </c>
      <c r="D36" s="73" t="s">
        <v>145</v>
      </c>
      <c r="E36" s="74" t="s">
        <v>127</v>
      </c>
      <c r="F36" s="74">
        <v>1</v>
      </c>
      <c r="G36" s="74" t="s">
        <v>119</v>
      </c>
      <c r="H36" s="74" t="s">
        <v>119</v>
      </c>
    </row>
    <row r="37" spans="1:8" ht="63.75" customHeight="1" x14ac:dyDescent="0.25">
      <c r="A37" s="74" t="s">
        <v>85</v>
      </c>
      <c r="B37" s="74" t="s">
        <v>146</v>
      </c>
      <c r="C37" s="73" t="s">
        <v>113</v>
      </c>
      <c r="D37" s="73" t="s">
        <v>147</v>
      </c>
      <c r="E37" s="74" t="s">
        <v>129</v>
      </c>
      <c r="F37" s="74">
        <v>1</v>
      </c>
      <c r="G37" s="74" t="s">
        <v>119</v>
      </c>
      <c r="H37" s="74" t="s">
        <v>119</v>
      </c>
    </row>
    <row r="38" spans="1:8" ht="63.75" customHeight="1" x14ac:dyDescent="0.25">
      <c r="A38" s="74" t="s">
        <v>85</v>
      </c>
      <c r="B38" s="74" t="s">
        <v>146</v>
      </c>
      <c r="C38" s="73" t="s">
        <v>113</v>
      </c>
      <c r="D38" s="73" t="s">
        <v>147</v>
      </c>
      <c r="E38" s="74" t="s">
        <v>138</v>
      </c>
      <c r="F38" s="74">
        <v>1</v>
      </c>
      <c r="G38" s="74" t="s">
        <v>119</v>
      </c>
      <c r="H38" s="74" t="s">
        <v>119</v>
      </c>
    </row>
    <row r="39" spans="1:8" ht="63.75" customHeight="1" x14ac:dyDescent="0.25">
      <c r="A39" s="74" t="s">
        <v>85</v>
      </c>
      <c r="B39" s="74" t="s">
        <v>148</v>
      </c>
      <c r="C39" s="73" t="s">
        <v>113</v>
      </c>
      <c r="D39" s="73" t="s">
        <v>114</v>
      </c>
      <c r="E39" s="74" t="s">
        <v>131</v>
      </c>
      <c r="F39" s="74">
        <v>1</v>
      </c>
      <c r="G39" s="74" t="s">
        <v>116</v>
      </c>
      <c r="H39" s="74" t="s">
        <v>117</v>
      </c>
    </row>
    <row r="40" spans="1:8" ht="63.75" customHeight="1" x14ac:dyDescent="0.25">
      <c r="A40" s="74" t="s">
        <v>85</v>
      </c>
      <c r="B40" s="74" t="s">
        <v>148</v>
      </c>
      <c r="C40" s="73" t="s">
        <v>113</v>
      </c>
      <c r="D40" s="73" t="s">
        <v>177</v>
      </c>
      <c r="E40" s="74" t="s">
        <v>163</v>
      </c>
      <c r="F40" s="74">
        <v>1</v>
      </c>
      <c r="G40" s="74" t="s">
        <v>119</v>
      </c>
      <c r="H40" s="74" t="s">
        <v>119</v>
      </c>
    </row>
    <row r="41" spans="1:8" ht="63.75" customHeight="1" x14ac:dyDescent="0.25">
      <c r="A41" s="74" t="s">
        <v>85</v>
      </c>
      <c r="B41" s="74" t="s">
        <v>148</v>
      </c>
      <c r="C41" s="73" t="s">
        <v>113</v>
      </c>
      <c r="D41" s="73" t="s">
        <v>177</v>
      </c>
      <c r="E41" s="74" t="s">
        <v>131</v>
      </c>
      <c r="F41" s="74">
        <v>2</v>
      </c>
      <c r="G41" s="74" t="s">
        <v>119</v>
      </c>
      <c r="H41" s="74" t="s">
        <v>119</v>
      </c>
    </row>
    <row r="42" spans="1:8" ht="63.75" customHeight="1" x14ac:dyDescent="0.25">
      <c r="A42" s="74" t="s">
        <v>85</v>
      </c>
      <c r="B42" s="74" t="s">
        <v>149</v>
      </c>
      <c r="C42" s="73" t="s">
        <v>113</v>
      </c>
      <c r="D42" s="73" t="s">
        <v>114</v>
      </c>
      <c r="E42" s="74">
        <v>2</v>
      </c>
      <c r="F42" s="74">
        <v>1</v>
      </c>
      <c r="G42" s="74" t="s">
        <v>116</v>
      </c>
      <c r="H42" s="74" t="s">
        <v>117</v>
      </c>
    </row>
    <row r="43" spans="1:8" ht="63.75" customHeight="1" x14ac:dyDescent="0.25">
      <c r="A43" s="74" t="s">
        <v>85</v>
      </c>
      <c r="B43" s="74" t="s">
        <v>149</v>
      </c>
      <c r="C43" s="73" t="s">
        <v>113</v>
      </c>
      <c r="D43" s="73" t="s">
        <v>150</v>
      </c>
      <c r="E43" s="74">
        <v>2</v>
      </c>
      <c r="F43" s="74">
        <v>1</v>
      </c>
      <c r="G43" s="74" t="s">
        <v>119</v>
      </c>
      <c r="H43" s="74" t="s">
        <v>119</v>
      </c>
    </row>
    <row r="44" spans="1:8" ht="63.75" customHeight="1" x14ac:dyDescent="0.25">
      <c r="A44" s="74" t="s">
        <v>85</v>
      </c>
      <c r="B44" s="74" t="s">
        <v>149</v>
      </c>
      <c r="C44" s="73" t="s">
        <v>113</v>
      </c>
      <c r="D44" s="73" t="s">
        <v>151</v>
      </c>
      <c r="E44" s="74">
        <v>2</v>
      </c>
      <c r="F44" s="74">
        <v>1</v>
      </c>
      <c r="G44" s="74" t="s">
        <v>119</v>
      </c>
      <c r="H44" s="74" t="s">
        <v>119</v>
      </c>
    </row>
    <row r="45" spans="1:8" ht="63.75" customHeight="1" x14ac:dyDescent="0.25">
      <c r="A45" s="74" t="s">
        <v>85</v>
      </c>
      <c r="B45" s="74" t="s">
        <v>154</v>
      </c>
      <c r="C45" s="73" t="s">
        <v>113</v>
      </c>
      <c r="D45" s="73" t="s">
        <v>114</v>
      </c>
      <c r="E45" s="74" t="s">
        <v>157</v>
      </c>
      <c r="F45" s="74">
        <v>1</v>
      </c>
      <c r="G45" s="74" t="s">
        <v>116</v>
      </c>
      <c r="H45" s="74" t="s">
        <v>117</v>
      </c>
    </row>
    <row r="46" spans="1:8" ht="63.75" customHeight="1" x14ac:dyDescent="0.25">
      <c r="A46" s="74" t="s">
        <v>85</v>
      </c>
      <c r="B46" s="74" t="s">
        <v>154</v>
      </c>
      <c r="C46" s="73" t="s">
        <v>113</v>
      </c>
      <c r="D46" s="73" t="s">
        <v>156</v>
      </c>
      <c r="E46" s="74" t="s">
        <v>157</v>
      </c>
      <c r="F46" s="74">
        <v>1</v>
      </c>
      <c r="G46" s="74" t="s">
        <v>119</v>
      </c>
      <c r="H46" s="74" t="s">
        <v>119</v>
      </c>
    </row>
    <row r="47" spans="1:8" ht="63.75" customHeight="1" x14ac:dyDescent="0.25">
      <c r="A47" s="74" t="s">
        <v>85</v>
      </c>
      <c r="B47" s="74" t="s">
        <v>154</v>
      </c>
      <c r="C47" s="73" t="s">
        <v>113</v>
      </c>
      <c r="D47" s="73" t="s">
        <v>182</v>
      </c>
      <c r="E47" s="74" t="s">
        <v>157</v>
      </c>
      <c r="F47" s="74">
        <v>1</v>
      </c>
      <c r="G47" s="74" t="s">
        <v>119</v>
      </c>
      <c r="H47" s="74" t="s">
        <v>119</v>
      </c>
    </row>
    <row r="48" spans="1:8" ht="63.75" customHeight="1" x14ac:dyDescent="0.25">
      <c r="A48" s="74" t="s">
        <v>85</v>
      </c>
      <c r="B48" s="74" t="s">
        <v>155</v>
      </c>
      <c r="C48" s="73" t="s">
        <v>113</v>
      </c>
      <c r="D48" s="73" t="s">
        <v>114</v>
      </c>
      <c r="E48" s="74" t="s">
        <v>160</v>
      </c>
      <c r="F48" s="74">
        <v>1</v>
      </c>
      <c r="G48" s="74" t="s">
        <v>116</v>
      </c>
      <c r="H48" s="74" t="s">
        <v>117</v>
      </c>
    </row>
    <row r="49" spans="1:8" ht="63.75" customHeight="1" x14ac:dyDescent="0.25">
      <c r="A49" s="74" t="s">
        <v>85</v>
      </c>
      <c r="B49" s="74" t="s">
        <v>155</v>
      </c>
      <c r="C49" s="73" t="s">
        <v>113</v>
      </c>
      <c r="D49" s="73" t="s">
        <v>178</v>
      </c>
      <c r="E49" s="74" t="s">
        <v>160</v>
      </c>
      <c r="F49" s="74">
        <v>1</v>
      </c>
      <c r="G49" s="74" t="s">
        <v>119</v>
      </c>
      <c r="H49" s="74" t="s">
        <v>119</v>
      </c>
    </row>
    <row r="50" spans="1:8" ht="63.75" customHeight="1" x14ac:dyDescent="0.25">
      <c r="A50" s="74" t="s">
        <v>85</v>
      </c>
      <c r="B50" s="74" t="s">
        <v>155</v>
      </c>
      <c r="C50" s="73" t="s">
        <v>113</v>
      </c>
      <c r="D50" s="73" t="s">
        <v>156</v>
      </c>
      <c r="E50" s="74" t="s">
        <v>160</v>
      </c>
      <c r="F50" s="74">
        <v>1</v>
      </c>
      <c r="G50" s="74" t="s">
        <v>119</v>
      </c>
      <c r="H50" s="74" t="s">
        <v>119</v>
      </c>
    </row>
    <row r="51" spans="1:8" ht="63.75" customHeight="1" x14ac:dyDescent="0.25">
      <c r="A51" s="74" t="s">
        <v>85</v>
      </c>
      <c r="B51" s="74" t="s">
        <v>158</v>
      </c>
      <c r="C51" s="73" t="s">
        <v>113</v>
      </c>
      <c r="D51" s="73" t="s">
        <v>114</v>
      </c>
      <c r="E51" s="74" t="s">
        <v>162</v>
      </c>
      <c r="F51" s="74">
        <v>1</v>
      </c>
      <c r="G51" s="74" t="s">
        <v>116</v>
      </c>
      <c r="H51" s="74" t="s">
        <v>117</v>
      </c>
    </row>
    <row r="52" spans="1:8" ht="63.75" customHeight="1" x14ac:dyDescent="0.25">
      <c r="A52" s="74" t="s">
        <v>85</v>
      </c>
      <c r="B52" s="74" t="s">
        <v>158</v>
      </c>
      <c r="C52" s="73" t="s">
        <v>113</v>
      </c>
      <c r="D52" s="73" t="s">
        <v>156</v>
      </c>
      <c r="E52" s="74" t="s">
        <v>162</v>
      </c>
      <c r="F52" s="74">
        <v>1</v>
      </c>
      <c r="G52" s="74" t="s">
        <v>116</v>
      </c>
      <c r="H52" s="74" t="s">
        <v>117</v>
      </c>
    </row>
    <row r="53" spans="1:8" ht="63.75" customHeight="1" x14ac:dyDescent="0.25">
      <c r="A53" s="74" t="s">
        <v>85</v>
      </c>
      <c r="B53" s="74" t="s">
        <v>158</v>
      </c>
      <c r="C53" s="73" t="s">
        <v>113</v>
      </c>
      <c r="D53" s="73" t="s">
        <v>159</v>
      </c>
      <c r="E53" s="74" t="s">
        <v>162</v>
      </c>
      <c r="F53" s="74">
        <v>1</v>
      </c>
      <c r="G53" s="74" t="s">
        <v>119</v>
      </c>
      <c r="H53" s="74" t="s">
        <v>119</v>
      </c>
    </row>
    <row r="54" spans="1:8" ht="63.75" customHeight="1" x14ac:dyDescent="0.25">
      <c r="A54" s="74" t="s">
        <v>85</v>
      </c>
      <c r="B54" s="74" t="s">
        <v>161</v>
      </c>
      <c r="C54" s="73" t="s">
        <v>113</v>
      </c>
      <c r="D54" s="73" t="s">
        <v>114</v>
      </c>
      <c r="E54" s="74">
        <v>1</v>
      </c>
      <c r="F54" s="74">
        <v>1</v>
      </c>
      <c r="G54" s="74" t="s">
        <v>116</v>
      </c>
      <c r="H54" s="74" t="s">
        <v>117</v>
      </c>
    </row>
    <row r="55" spans="1:8" ht="63.75" customHeight="1" x14ac:dyDescent="0.25">
      <c r="A55" s="74" t="s">
        <v>85</v>
      </c>
      <c r="B55" s="74" t="s">
        <v>161</v>
      </c>
      <c r="C55" s="73" t="s">
        <v>113</v>
      </c>
      <c r="D55" s="73" t="s">
        <v>156</v>
      </c>
      <c r="E55" s="74">
        <v>1</v>
      </c>
      <c r="F55" s="74">
        <v>1</v>
      </c>
      <c r="G55" s="74" t="s">
        <v>119</v>
      </c>
      <c r="H55" s="74" t="s">
        <v>119</v>
      </c>
    </row>
    <row r="56" spans="1:8" ht="63.75" customHeight="1" x14ac:dyDescent="0.25">
      <c r="A56" s="74" t="s">
        <v>85</v>
      </c>
      <c r="B56" s="74" t="s">
        <v>161</v>
      </c>
      <c r="C56" s="73" t="s">
        <v>113</v>
      </c>
      <c r="D56" s="73" t="s">
        <v>152</v>
      </c>
      <c r="E56" s="74">
        <v>1</v>
      </c>
      <c r="F56" s="74">
        <v>1</v>
      </c>
      <c r="G56" s="74" t="s">
        <v>119</v>
      </c>
      <c r="H56" s="74" t="s">
        <v>119</v>
      </c>
    </row>
    <row r="57" spans="1:8" ht="63.75" customHeight="1" x14ac:dyDescent="0.25">
      <c r="A57" s="74" t="s">
        <v>85</v>
      </c>
      <c r="B57" s="74" t="s">
        <v>153</v>
      </c>
      <c r="C57" s="73" t="s">
        <v>113</v>
      </c>
      <c r="D57" s="73" t="s">
        <v>114</v>
      </c>
      <c r="E57" s="74" t="s">
        <v>179</v>
      </c>
      <c r="F57" s="74">
        <v>1</v>
      </c>
      <c r="G57" s="74" t="s">
        <v>119</v>
      </c>
      <c r="H57" s="74" t="s">
        <v>119</v>
      </c>
    </row>
    <row r="58" spans="1:8" ht="63.75" customHeight="1" x14ac:dyDescent="0.25">
      <c r="A58" s="74" t="s">
        <v>85</v>
      </c>
      <c r="B58" s="74" t="s">
        <v>153</v>
      </c>
      <c r="C58" s="73" t="s">
        <v>113</v>
      </c>
      <c r="D58" s="73" t="s">
        <v>180</v>
      </c>
      <c r="E58" s="74" t="s">
        <v>179</v>
      </c>
      <c r="F58" s="74">
        <v>1</v>
      </c>
      <c r="G58" s="74" t="s">
        <v>119</v>
      </c>
      <c r="H58" s="74" t="s">
        <v>119</v>
      </c>
    </row>
    <row r="59" spans="1:8" ht="63.75" customHeight="1" x14ac:dyDescent="0.25">
      <c r="A59" s="74" t="s">
        <v>85</v>
      </c>
      <c r="B59" s="74" t="s">
        <v>153</v>
      </c>
      <c r="C59" s="73" t="s">
        <v>113</v>
      </c>
      <c r="D59" s="73" t="s">
        <v>181</v>
      </c>
      <c r="E59" s="74" t="s">
        <v>179</v>
      </c>
      <c r="F59" s="74">
        <v>1</v>
      </c>
      <c r="G59" s="74" t="s">
        <v>119</v>
      </c>
      <c r="H59" s="74" t="s">
        <v>119</v>
      </c>
    </row>
    <row r="60" spans="1:8" x14ac:dyDescent="0.25">
      <c r="A60" s="76"/>
      <c r="B60" s="76" t="s">
        <v>80</v>
      </c>
      <c r="C60" s="77"/>
      <c r="D60" s="77"/>
      <c r="E60" s="77"/>
      <c r="F60" s="82">
        <f>SUM(F7:F59)</f>
        <v>54</v>
      </c>
      <c r="G60" s="76"/>
      <c r="H60" s="77"/>
    </row>
    <row r="61" spans="1:8" x14ac:dyDescent="0.25">
      <c r="A61" s="78"/>
      <c r="B61" s="78"/>
      <c r="C61" s="78"/>
      <c r="D61" s="78"/>
      <c r="E61" s="78"/>
      <c r="F61" s="78" t="s">
        <v>77</v>
      </c>
      <c r="G61" s="78"/>
      <c r="H61" s="78"/>
    </row>
    <row r="62" spans="1:8" x14ac:dyDescent="0.25">
      <c r="A62" s="78"/>
      <c r="B62" s="125" t="s">
        <v>170</v>
      </c>
      <c r="C62" s="125"/>
      <c r="D62" s="125"/>
      <c r="E62" s="125"/>
      <c r="F62" s="125"/>
      <c r="G62" s="125"/>
      <c r="H62" s="125"/>
    </row>
    <row r="63" spans="1:8" x14ac:dyDescent="0.25">
      <c r="A63" s="78"/>
      <c r="B63" s="125" t="s">
        <v>169</v>
      </c>
      <c r="C63" s="125"/>
      <c r="D63" s="125"/>
      <c r="E63" s="125"/>
      <c r="F63" s="125"/>
      <c r="G63" s="125"/>
      <c r="H63" s="125"/>
    </row>
    <row r="64" spans="1:8" x14ac:dyDescent="0.25">
      <c r="A64" s="78"/>
      <c r="B64" s="78"/>
      <c r="C64" s="78"/>
      <c r="D64" s="78"/>
      <c r="E64" s="78"/>
      <c r="G64" s="78"/>
      <c r="H64" s="78"/>
    </row>
    <row r="65" spans="1:8" x14ac:dyDescent="0.25">
      <c r="A65" s="78"/>
      <c r="B65" s="83"/>
      <c r="C65" s="83"/>
      <c r="D65" s="83"/>
      <c r="E65" s="83"/>
      <c r="F65" s="78"/>
      <c r="G65" s="78"/>
      <c r="H65" s="78"/>
    </row>
    <row r="66" spans="1:8" x14ac:dyDescent="0.25">
      <c r="A66" s="78"/>
      <c r="B66" s="78"/>
      <c r="C66" s="78"/>
      <c r="D66" s="78"/>
      <c r="E66" s="78"/>
      <c r="F66" s="78"/>
      <c r="G66" s="78"/>
      <c r="H66" s="78"/>
    </row>
    <row r="67" spans="1:8" x14ac:dyDescent="0.25">
      <c r="A67" s="78"/>
      <c r="B67" s="123"/>
      <c r="C67" s="84"/>
      <c r="D67" s="84"/>
      <c r="E67" s="78"/>
      <c r="F67" s="78"/>
      <c r="G67" s="78"/>
      <c r="H67" s="78"/>
    </row>
    <row r="68" spans="1:8" x14ac:dyDescent="0.25">
      <c r="A68" s="78"/>
      <c r="B68" s="123"/>
      <c r="C68" s="85"/>
      <c r="D68" s="85"/>
      <c r="E68" s="78"/>
      <c r="F68" s="78"/>
      <c r="G68" s="78"/>
      <c r="H68" s="78"/>
    </row>
  </sheetData>
  <sortState ref="A8:J59">
    <sortCondition ref="A8:A59"/>
  </sortState>
  <mergeCells count="6">
    <mergeCell ref="B67:B68"/>
    <mergeCell ref="A1:H1"/>
    <mergeCell ref="B62:H62"/>
    <mergeCell ref="B63:H63"/>
    <mergeCell ref="B3:H3"/>
    <mergeCell ref="B4:H4"/>
  </mergeCell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rowBreaks count="1" manualBreakCount="1">
    <brk id="31" max="9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штатн.распис.01.09.2022г</vt:lpstr>
      <vt:lpstr>расписание внеурочн</vt:lpstr>
      <vt:lpstr>'расписание внеурочн'!Область_печати</vt:lpstr>
      <vt:lpstr>штатн.распис.01.09.2022г!Область_печати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ааа</dc:creator>
  <cp:lastModifiedBy>User</cp:lastModifiedBy>
  <cp:lastPrinted>2023-09-15T08:21:03Z</cp:lastPrinted>
  <dcterms:created xsi:type="dcterms:W3CDTF">2013-11-29T04:29:45Z</dcterms:created>
  <dcterms:modified xsi:type="dcterms:W3CDTF">2023-11-06T09:41:51Z</dcterms:modified>
</cp:coreProperties>
</file>